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90" yWindow="990" windowWidth="15180" windowHeight="8310" tabRatio="587" firstSheet="2" activeTab="2"/>
  </bookViews>
  <sheets>
    <sheet name="Титульный лист" sheetId="1" r:id="rId1"/>
    <sheet name="Содержание" sheetId="2" r:id="rId2"/>
    <sheet name="Общие сведения" sheetId="14" r:id="rId3"/>
    <sheet name="форма 1" sheetId="13" r:id="rId4"/>
    <sheet name="форма 2" sheetId="12" r:id="rId5"/>
    <sheet name="форма 3" sheetId="55" r:id="rId6"/>
    <sheet name="форма 4" sheetId="70" r:id="rId7"/>
    <sheet name="форма 4-а " sheetId="9" r:id="rId8"/>
    <sheet name="форма 4-б" sheetId="57" r:id="rId9"/>
    <sheet name="форма 5" sheetId="74" r:id="rId10"/>
    <sheet name="форма 6 " sheetId="49" r:id="rId11"/>
    <sheet name="форма 6-а " sheetId="50" r:id="rId12"/>
    <sheet name="форма 6-б " sheetId="51" r:id="rId13"/>
    <sheet name="форма 6-в  " sheetId="43" r:id="rId14"/>
    <sheet name="форма 7 " sheetId="4" r:id="rId15"/>
    <sheet name="форма 8 " sheetId="46" r:id="rId16"/>
    <sheet name="форма 9" sheetId="59" r:id="rId17"/>
    <sheet name="форма 10 " sheetId="30" r:id="rId18"/>
    <sheet name="Форма11" sheetId="60" r:id="rId19"/>
    <sheet name="форма 12 здравоохранение" sheetId="82" r:id="rId20"/>
    <sheet name="форма 12 образование" sheetId="81" r:id="rId21"/>
    <sheet name="форма 12 культура" sheetId="84" r:id="rId22"/>
    <sheet name="форма 13" sheetId="61" r:id="rId23"/>
    <sheet name="форма 14" sheetId="62" r:id="rId24"/>
    <sheet name="форма 15" sheetId="63" r:id="rId25"/>
    <sheet name="форма 16" sheetId="64" r:id="rId26"/>
    <sheet name="форма 17" sheetId="78" r:id="rId27"/>
    <sheet name="форма 18" sheetId="66" r:id="rId28"/>
    <sheet name="форма 19 " sheetId="21" r:id="rId29"/>
    <sheet name="форма 20 " sheetId="53" r:id="rId30"/>
    <sheet name="форма 21" sheetId="19" r:id="rId31"/>
    <sheet name="форма 22" sheetId="79" r:id="rId32"/>
    <sheet name="форма 23" sheetId="77" r:id="rId33"/>
    <sheet name="форма 24" sheetId="69" r:id="rId34"/>
    <sheet name="форма 25" sheetId="52" r:id="rId35"/>
  </sheets>
  <externalReferences>
    <externalReference r:id="rId36"/>
  </externalReferences>
  <definedNames>
    <definedName name="_ftn1" localSheetId="31">'форма 22'!$A$39</definedName>
    <definedName name="_ftnref1" localSheetId="31">'форма 22'!$A$34</definedName>
    <definedName name="_Toc168910809" localSheetId="3">'форма 1'!$A$2</definedName>
    <definedName name="_Toc168910811" localSheetId="4">'форма 2'!$A$2</definedName>
    <definedName name="_Toc168910812" localSheetId="4">'форма 2'!$A$3</definedName>
    <definedName name="_Toc168910813" localSheetId="4">'форма 2'!#REF!</definedName>
    <definedName name="_Toc168910814" localSheetId="5">'форма 3'!$A$2</definedName>
    <definedName name="_Toc168910815_7" localSheetId="19">#REF!</definedName>
    <definedName name="_Toc168910815_7" localSheetId="21">#REF!</definedName>
    <definedName name="_Toc168910815_7" localSheetId="20">#REF!</definedName>
    <definedName name="_Toc168910815_7" localSheetId="22">#REF!</definedName>
    <definedName name="_Toc168910815_7" localSheetId="23">#REF!</definedName>
    <definedName name="_Toc168910815_7" localSheetId="24">#REF!</definedName>
    <definedName name="_Toc168910815_7" localSheetId="25">#REF!</definedName>
    <definedName name="_Toc168910815_7" localSheetId="26">#REF!</definedName>
    <definedName name="_Toc168910815_7" localSheetId="27">#REF!</definedName>
    <definedName name="_Toc168910815_7" localSheetId="32">#REF!</definedName>
    <definedName name="_Toc168910815_7" localSheetId="33">#REF!</definedName>
    <definedName name="_Toc168910815_7" localSheetId="34">#REF!</definedName>
    <definedName name="_Toc168910815_7" localSheetId="5">#REF!</definedName>
    <definedName name="_Toc168910815_7" localSheetId="6">#REF!</definedName>
    <definedName name="_Toc168910815_7" localSheetId="8">#REF!</definedName>
    <definedName name="_Toc168910815_7" localSheetId="16">#REF!</definedName>
    <definedName name="_Toc168910815_7" localSheetId="18">#REF!</definedName>
    <definedName name="_Toc168910815_7">#REF!</definedName>
    <definedName name="_Toc168910816" localSheetId="7">'форма 4-а '!$A$3</definedName>
    <definedName name="_Toc168910816" localSheetId="15">'форма 8 '!$A$3</definedName>
    <definedName name="_Toc168910817" localSheetId="9">'форма 5'!$A$2</definedName>
    <definedName name="_Toc168910818" localSheetId="9">'форма 5'!$A$137</definedName>
    <definedName name="_Toc168910819" localSheetId="9">'форма 5'!$A$159</definedName>
    <definedName name="_Toc168910820" localSheetId="9">'форма 5'!$A$160</definedName>
    <definedName name="_Toc168910821" localSheetId="9">'форма 5'!$A$161</definedName>
    <definedName name="_Toc168910822" localSheetId="9">'форма 5'!$A$162</definedName>
    <definedName name="_Toc168910824" localSheetId="11">#REF!</definedName>
    <definedName name="_Toc168910824_15">"$#ССЫЛ!.$A$2"</definedName>
    <definedName name="_Toc168910825" localSheetId="14">'форма 7 '!$A$2</definedName>
    <definedName name="_Toc168910828" localSheetId="17">'форма 10 '!$A$1</definedName>
    <definedName name="_Toc168910829" localSheetId="17">'форма 10 '!$A$2</definedName>
    <definedName name="_Toc168910830" localSheetId="17">'форма 10 '!#REF!</definedName>
    <definedName name="_Toc168910831" localSheetId="18">Форма11!$A$3</definedName>
    <definedName name="_Toc168910832" localSheetId="18">Форма11!#REF!</definedName>
    <definedName name="_Toc168910833" localSheetId="19">'форма 12 здравоохранение'!$A$2</definedName>
    <definedName name="_Toc168910833" localSheetId="21">'форма 12 культура'!$A$2</definedName>
    <definedName name="_Toc168910834" localSheetId="22">'форма 13'!$A$2</definedName>
    <definedName name="_Toc168910835" localSheetId="23">'форма 14'!$A$2</definedName>
    <definedName name="_Toc168910836" localSheetId="25">'форма 16'!$A$2</definedName>
    <definedName name="_Toc168910837" localSheetId="26">'форма 17'!$A$2</definedName>
    <definedName name="_Toc168910838" localSheetId="27">'форма 18'!$A$2</definedName>
    <definedName name="_Toc168910839" localSheetId="28">'форма 19 '!$A$2</definedName>
    <definedName name="_Toc168910841" localSheetId="31">'форма 22'!$A$2</definedName>
    <definedName name="_Toc168910842" localSheetId="32">'форма 23'!$A$2</definedName>
    <definedName name="_Toc168910843" localSheetId="33">'форма 24'!$A$1</definedName>
    <definedName name="_Toc168910843" localSheetId="34">'форма 25'!$A$1</definedName>
    <definedName name="_Toc168910844" localSheetId="33">'форма 24'!$A$2</definedName>
    <definedName name="_Toc168910844" localSheetId="34">'форма 25'!$A$2</definedName>
    <definedName name="Excel_BuiltIn_Print_Area_9_1" localSheetId="19">#REF!</definedName>
    <definedName name="Excel_BuiltIn_Print_Area_9_1" localSheetId="21">#REF!</definedName>
    <definedName name="Excel_BuiltIn_Print_Area_9_1" localSheetId="20">#REF!</definedName>
    <definedName name="Excel_BuiltIn_Print_Area_9_1" localSheetId="22">#REF!</definedName>
    <definedName name="Excel_BuiltIn_Print_Area_9_1" localSheetId="23">#REF!</definedName>
    <definedName name="Excel_BuiltIn_Print_Area_9_1" localSheetId="24">#REF!</definedName>
    <definedName name="Excel_BuiltIn_Print_Area_9_1" localSheetId="25">#REF!</definedName>
    <definedName name="Excel_BuiltIn_Print_Area_9_1" localSheetId="26">#REF!</definedName>
    <definedName name="Excel_BuiltIn_Print_Area_9_1" localSheetId="27">#REF!</definedName>
    <definedName name="Excel_BuiltIn_Print_Area_9_1" localSheetId="32">#REF!</definedName>
    <definedName name="Excel_BuiltIn_Print_Area_9_1" localSheetId="33">#REF!</definedName>
    <definedName name="Excel_BuiltIn_Print_Area_9_1" localSheetId="34">#REF!</definedName>
    <definedName name="Excel_BuiltIn_Print_Area_9_1" localSheetId="5">#REF!</definedName>
    <definedName name="Excel_BuiltIn_Print_Area_9_1" localSheetId="6">#REF!</definedName>
    <definedName name="Excel_BuiltIn_Print_Area_9_1" localSheetId="8">#REF!</definedName>
    <definedName name="Excel_BuiltIn_Print_Area_9_1" localSheetId="16">#REF!</definedName>
    <definedName name="Excel_BuiltIn_Print_Area_9_1" localSheetId="18">#REF!</definedName>
    <definedName name="Excel_BuiltIn_Print_Area_9_1">#REF!</definedName>
    <definedName name="Excel_BuiltIn_Print_Titles_9_1" localSheetId="19">#REF!</definedName>
    <definedName name="Excel_BuiltIn_Print_Titles_9_1" localSheetId="21">#REF!</definedName>
    <definedName name="Excel_BuiltIn_Print_Titles_9_1" localSheetId="20">#REF!</definedName>
    <definedName name="Excel_BuiltIn_Print_Titles_9_1" localSheetId="22">#REF!</definedName>
    <definedName name="Excel_BuiltIn_Print_Titles_9_1" localSheetId="23">#REF!</definedName>
    <definedName name="Excel_BuiltIn_Print_Titles_9_1" localSheetId="24">#REF!</definedName>
    <definedName name="Excel_BuiltIn_Print_Titles_9_1" localSheetId="25">#REF!</definedName>
    <definedName name="Excel_BuiltIn_Print_Titles_9_1" localSheetId="26">#REF!</definedName>
    <definedName name="Excel_BuiltIn_Print_Titles_9_1" localSheetId="27">#REF!</definedName>
    <definedName name="Excel_BuiltIn_Print_Titles_9_1" localSheetId="32">#REF!</definedName>
    <definedName name="Excel_BuiltIn_Print_Titles_9_1" localSheetId="33">#REF!</definedName>
    <definedName name="Excel_BuiltIn_Print_Titles_9_1" localSheetId="34">#REF!</definedName>
    <definedName name="Excel_BuiltIn_Print_Titles_9_1" localSheetId="5">#REF!</definedName>
    <definedName name="Excel_BuiltIn_Print_Titles_9_1" localSheetId="6">#REF!</definedName>
    <definedName name="Excel_BuiltIn_Print_Titles_9_1" localSheetId="8">#REF!</definedName>
    <definedName name="Excel_BuiltIn_Print_Titles_9_1" localSheetId="16">#REF!</definedName>
    <definedName name="Excel_BuiltIn_Print_Titles_9_1" localSheetId="18">#REF!</definedName>
    <definedName name="Excel_BuiltIn_Print_Titles_9_1">#REF!</definedName>
    <definedName name="Ob_Electric." localSheetId="19">#REF!</definedName>
    <definedName name="Ob_Electric." localSheetId="21">#REF!</definedName>
    <definedName name="Ob_Electric." localSheetId="26">#REF!</definedName>
    <definedName name="Ob_Electric." localSheetId="31">#REF!</definedName>
    <definedName name="Ob_Electric." localSheetId="34">'[1]форма 4'!#REF!</definedName>
    <definedName name="Ob_Electric." localSheetId="5">#REF!</definedName>
    <definedName name="Ob_Electric." localSheetId="6">#REF!</definedName>
    <definedName name="Ob_Electric." localSheetId="9">#REF!</definedName>
    <definedName name="Ob_Electric.">#REF!</definedName>
    <definedName name="_xlnm.Print_Titles" localSheetId="3">'форма 1'!$4:$4</definedName>
    <definedName name="_xlnm.Print_Titles" localSheetId="17">'форма 10 '!$3:$5</definedName>
    <definedName name="_xlnm.Print_Titles" localSheetId="19">'форма 12 здравоохранение'!$3:$5</definedName>
    <definedName name="_xlnm.Print_Titles" localSheetId="21">'форма 12 культура'!$3:$5</definedName>
    <definedName name="_xlnm.Print_Titles" localSheetId="22">'форма 13'!$3:$5</definedName>
    <definedName name="_xlnm.Print_Titles" localSheetId="23">'форма 14'!$4:$6</definedName>
    <definedName name="_xlnm.Print_Titles" localSheetId="24">'форма 15'!$3:$5</definedName>
    <definedName name="_xlnm.Print_Titles" localSheetId="25">'форма 16'!$3:$5</definedName>
    <definedName name="_xlnm.Print_Titles" localSheetId="26">'форма 17'!$5:$7</definedName>
    <definedName name="_xlnm.Print_Titles" localSheetId="27">'форма 18'!$3:$5</definedName>
    <definedName name="_xlnm.Print_Titles" localSheetId="28">'форма 19 '!$3:$5</definedName>
    <definedName name="_xlnm.Print_Titles" localSheetId="30">'форма 21'!$4:$6</definedName>
    <definedName name="_xlnm.Print_Titles" localSheetId="31">'форма 22'!$3:$5</definedName>
    <definedName name="_xlnm.Print_Titles" localSheetId="32">'форма 23'!$3:$5</definedName>
    <definedName name="_xlnm.Print_Titles" localSheetId="33">'форма 24'!$3:$5</definedName>
    <definedName name="_xlnm.Print_Titles" localSheetId="34">'форма 25'!$3:$5</definedName>
    <definedName name="_xlnm.Print_Titles" localSheetId="5">'форма 3'!$4:$7</definedName>
    <definedName name="_xlnm.Print_Titles" localSheetId="8">'форма 4-б'!$3:$5</definedName>
    <definedName name="_xlnm.Print_Titles" localSheetId="9">'форма 5'!$3:$5</definedName>
    <definedName name="_xlnm.Print_Titles" localSheetId="10">'форма 6 '!$3:$5</definedName>
    <definedName name="_xlnm.Print_Titles" localSheetId="14">'форма 7 '!$3:$5</definedName>
    <definedName name="_xlnm.Print_Titles" localSheetId="15">'форма 8 '!$5:$8</definedName>
    <definedName name="_xlnm.Print_Titles" localSheetId="16">'форма 9'!$3:$6</definedName>
    <definedName name="_xlnm.Print_Titles" localSheetId="18">Форма11!$4:$6</definedName>
    <definedName name="здравох">#REF!</definedName>
    <definedName name="_xlnm.Print_Area" localSheetId="2">'Общие сведения'!$A$1:$A$13</definedName>
    <definedName name="_xlnm.Print_Area" localSheetId="1">Содержание!$A$1:$B$29</definedName>
    <definedName name="_xlnm.Print_Area" localSheetId="0">'Титульный лист'!$A$2:$N$24</definedName>
    <definedName name="_xlnm.Print_Area" localSheetId="3">'форма 1'!$A$1:$H$14</definedName>
    <definedName name="_xlnm.Print_Area" localSheetId="19">'форма 12 здравоохранение'!$A$1:$I$54</definedName>
    <definedName name="_xlnm.Print_Area" localSheetId="21">'форма 12 культура'!$A$1:$I$39</definedName>
    <definedName name="_xlnm.Print_Area" localSheetId="23">'форма 14'!$A$1:$G$15</definedName>
    <definedName name="_xlnm.Print_Area" localSheetId="25">'форма 16'!$A$1:$G$17</definedName>
    <definedName name="_xlnm.Print_Area" localSheetId="26">'форма 17'!$A$1:$E$39</definedName>
    <definedName name="_xlnm.Print_Area" localSheetId="32">'форма 23'!$A$1:$G$30</definedName>
    <definedName name="_xlnm.Print_Area" localSheetId="34">'форма 25'!$A$1:$F$13</definedName>
    <definedName name="_xlnm.Print_Area" localSheetId="5">'форма 3'!$A$1:$G$19</definedName>
    <definedName name="_xlnm.Print_Area" localSheetId="7">'форма 4-а '!$A$1:$L$19</definedName>
    <definedName name="_xlnm.Print_Area" localSheetId="10">'форма 6 '!$A$1:$E$37</definedName>
    <definedName name="_xlnm.Print_Area" localSheetId="11">'форма 6-а '!$A$1:$F$8</definedName>
    <definedName name="_xlnm.Print_Area" localSheetId="12">'форма 6-б '!$A$1:$J$5</definedName>
    <definedName name="_xlnm.Print_Area" localSheetId="13">'форма 6-в  '!$A$1:$H$11</definedName>
    <definedName name="_xlnm.Print_Area" localSheetId="14">'форма 7 '!$A$1:$G$47</definedName>
    <definedName name="_xlnm.Print_Area" localSheetId="15">'форма 8 '!$A$1:$I$11</definedName>
    <definedName name="паспорт" localSheetId="21">#REF!</definedName>
    <definedName name="паспорт">#REF!</definedName>
    <definedName name="форма_6_б" localSheetId="21">#REF!</definedName>
    <definedName name="форма_6_б" localSheetId="26">#REF!</definedName>
    <definedName name="форма_6_б" localSheetId="31">#REF!</definedName>
    <definedName name="форма_6_б" localSheetId="32">#REF!</definedName>
    <definedName name="форма_6_б" localSheetId="6">#REF!</definedName>
    <definedName name="форма_6_б" localSheetId="9">#REF!</definedName>
    <definedName name="форма_6_б">#REF!</definedName>
    <definedName name="форма12">#REF!</definedName>
    <definedName name="Форма12культура">#REF!</definedName>
    <definedName name="формакультура">#REF!</definedName>
  </definedNames>
  <calcPr calcId="145621"/>
</workbook>
</file>

<file path=xl/calcChain.xml><?xml version="1.0" encoding="utf-8"?>
<calcChain xmlns="http://schemas.openxmlformats.org/spreadsheetml/2006/main">
  <c r="F14" i="19" l="1"/>
  <c r="F13" i="19"/>
  <c r="F31" i="19" l="1"/>
  <c r="F30" i="19"/>
  <c r="F29" i="19"/>
  <c r="F27" i="19"/>
  <c r="G7" i="61" l="1"/>
  <c r="G96" i="60" l="1"/>
  <c r="G11" i="61"/>
  <c r="G10" i="62" l="1"/>
  <c r="G13" i="62"/>
  <c r="G12" i="62"/>
  <c r="G11" i="63" l="1"/>
  <c r="G10" i="63"/>
  <c r="G8" i="63"/>
  <c r="G7" i="63"/>
  <c r="G76" i="60" l="1"/>
  <c r="G83" i="60"/>
  <c r="G92" i="60" l="1"/>
  <c r="F9" i="19" l="1"/>
  <c r="E31" i="19" l="1"/>
  <c r="E30" i="19"/>
  <c r="H12" i="59" l="1"/>
  <c r="H11" i="59"/>
  <c r="H10" i="59"/>
  <c r="H9" i="59"/>
  <c r="H8" i="59"/>
  <c r="H7" i="59"/>
  <c r="I9" i="59"/>
  <c r="G12" i="59" l="1"/>
  <c r="G9" i="59"/>
  <c r="C7" i="49" l="1"/>
  <c r="D7" i="49" l="1"/>
  <c r="E7" i="49"/>
  <c r="F83" i="60" l="1"/>
  <c r="G19" i="55" l="1"/>
  <c r="G19" i="4" l="1"/>
  <c r="G21" i="4"/>
  <c r="G32" i="4"/>
  <c r="G44" i="4" s="1"/>
  <c r="B27" i="84" l="1"/>
  <c r="B20" i="84"/>
  <c r="B21" i="84"/>
  <c r="G37" i="60" l="1"/>
  <c r="D32" i="70"/>
  <c r="D7" i="70"/>
  <c r="C7" i="70"/>
  <c r="G20" i="60" l="1"/>
  <c r="G22" i="60" l="1"/>
  <c r="F19" i="60"/>
  <c r="G19" i="60"/>
  <c r="G17" i="60"/>
  <c r="F14" i="60"/>
  <c r="G14" i="60"/>
  <c r="G9" i="60"/>
  <c r="F9" i="60"/>
  <c r="E29" i="19" l="1"/>
  <c r="E14" i="19"/>
  <c r="D14" i="19"/>
  <c r="C14" i="19"/>
  <c r="E9" i="19"/>
  <c r="D9" i="19"/>
  <c r="C9" i="19"/>
  <c r="F11" i="63"/>
  <c r="F10" i="63"/>
  <c r="F7" i="63"/>
  <c r="F13" i="62"/>
  <c r="E13" i="62"/>
  <c r="F12" i="62"/>
  <c r="E12" i="62"/>
  <c r="F10" i="62"/>
  <c r="E10" i="62"/>
  <c r="C10" i="62"/>
  <c r="F11" i="61"/>
  <c r="E11" i="61"/>
  <c r="D11" i="61"/>
  <c r="C11" i="61"/>
  <c r="F7" i="61"/>
  <c r="E7" i="61"/>
  <c r="D7" i="61"/>
  <c r="C7" i="61"/>
  <c r="F131" i="60"/>
  <c r="D131" i="60"/>
  <c r="F96" i="60"/>
  <c r="E96" i="60"/>
  <c r="D96" i="60"/>
  <c r="F92" i="60"/>
  <c r="E92" i="60"/>
  <c r="D92" i="60"/>
  <c r="E83" i="60"/>
  <c r="D83" i="60"/>
  <c r="C83" i="60"/>
  <c r="F76" i="60"/>
  <c r="E76" i="60"/>
  <c r="D76" i="60"/>
  <c r="C76" i="60"/>
  <c r="C50" i="60"/>
  <c r="D42" i="60"/>
  <c r="F37" i="60"/>
  <c r="E37" i="60"/>
  <c r="D37" i="60"/>
  <c r="C37" i="60"/>
  <c r="F22" i="60"/>
  <c r="E22" i="60"/>
  <c r="D22" i="60"/>
  <c r="C22" i="60"/>
  <c r="E20" i="60"/>
  <c r="E19" i="60"/>
  <c r="D19" i="60"/>
  <c r="C19" i="60"/>
  <c r="F17" i="60"/>
  <c r="E17" i="60"/>
  <c r="D17" i="60"/>
  <c r="E14" i="60"/>
  <c r="D14" i="60"/>
  <c r="C14" i="60"/>
  <c r="E9" i="60"/>
  <c r="D9" i="60"/>
  <c r="C9" i="60"/>
  <c r="F9" i="59"/>
  <c r="E9" i="59"/>
  <c r="D9" i="59"/>
  <c r="C9" i="59"/>
  <c r="D44" i="4"/>
  <c r="F32" i="4"/>
  <c r="F44" i="4" s="1"/>
  <c r="D32" i="4"/>
  <c r="C32" i="4"/>
  <c r="C44" i="4" s="1"/>
  <c r="D19" i="4"/>
  <c r="D117" i="74"/>
  <c r="C117" i="74"/>
  <c r="C113" i="74"/>
  <c r="D99" i="74"/>
  <c r="C99" i="74"/>
  <c r="D89" i="74"/>
  <c r="C89" i="74"/>
  <c r="D84" i="74"/>
  <c r="C84" i="74"/>
  <c r="D49" i="74"/>
  <c r="C49" i="74"/>
  <c r="D44" i="74"/>
  <c r="C44" i="74"/>
  <c r="D29" i="74"/>
  <c r="C29" i="74"/>
  <c r="D25" i="74"/>
  <c r="C25" i="74"/>
  <c r="D6" i="74"/>
  <c r="C6" i="74"/>
  <c r="F19" i="55"/>
  <c r="C39" i="12"/>
  <c r="I114" i="74" l="1"/>
  <c r="I115" i="74"/>
  <c r="I116" i="74"/>
  <c r="I118" i="74"/>
  <c r="I119" i="74"/>
  <c r="I121" i="74"/>
  <c r="I123" i="74"/>
  <c r="I125" i="74"/>
  <c r="I126" i="74"/>
  <c r="I112" i="74"/>
  <c r="I109" i="74"/>
  <c r="I85" i="74"/>
  <c r="I86" i="74"/>
  <c r="I87" i="74"/>
  <c r="I91" i="74"/>
  <c r="I92" i="74"/>
  <c r="I94" i="74"/>
  <c r="I96" i="74"/>
  <c r="I97" i="74"/>
  <c r="I100" i="74"/>
  <c r="I101" i="74"/>
  <c r="I103" i="74"/>
  <c r="I104" i="74"/>
  <c r="I66" i="74"/>
  <c r="I67" i="74"/>
  <c r="I69" i="74"/>
  <c r="I70" i="74"/>
  <c r="I71" i="74"/>
  <c r="I73" i="74"/>
  <c r="I75" i="74"/>
  <c r="I78" i="74"/>
  <c r="I80" i="74"/>
  <c r="I65" i="74"/>
  <c r="I46" i="74"/>
  <c r="I47" i="74"/>
  <c r="I50" i="74"/>
  <c r="I51" i="74"/>
  <c r="I52" i="74"/>
  <c r="I8" i="74"/>
  <c r="I9" i="74"/>
  <c r="I10" i="74"/>
  <c r="I11" i="74"/>
  <c r="I12" i="74"/>
  <c r="I13" i="74"/>
  <c r="I15" i="74"/>
  <c r="I16" i="74"/>
  <c r="I17" i="74"/>
  <c r="I19" i="74"/>
  <c r="I20" i="74"/>
  <c r="I21" i="74"/>
  <c r="I22" i="74"/>
  <c r="I26" i="74"/>
  <c r="I27" i="74"/>
  <c r="I30" i="74"/>
  <c r="I31" i="74"/>
  <c r="I33" i="74"/>
  <c r="I35" i="74"/>
  <c r="I38" i="74"/>
  <c r="I40" i="74"/>
  <c r="I45" i="74"/>
  <c r="H114" i="74"/>
  <c r="H115" i="74"/>
  <c r="H116" i="74"/>
  <c r="H118" i="74"/>
  <c r="H119" i="74"/>
  <c r="H121" i="74"/>
  <c r="H123" i="74"/>
  <c r="H125" i="74"/>
  <c r="H126" i="74"/>
  <c r="H112" i="74"/>
  <c r="H109" i="74"/>
  <c r="H85" i="74"/>
  <c r="H86" i="74"/>
  <c r="H87" i="74"/>
  <c r="H91" i="74"/>
  <c r="H94" i="74"/>
  <c r="H96" i="74"/>
  <c r="H100" i="74"/>
  <c r="H101" i="74"/>
  <c r="H103" i="74"/>
  <c r="H104" i="74"/>
  <c r="H66" i="74"/>
  <c r="H67" i="74"/>
  <c r="H69" i="74"/>
  <c r="H70" i="74"/>
  <c r="H71" i="74"/>
  <c r="H73" i="74"/>
  <c r="H75" i="74"/>
  <c r="H78" i="74"/>
  <c r="H80" i="74"/>
  <c r="H65" i="74"/>
  <c r="H45" i="74"/>
  <c r="H46" i="74"/>
  <c r="H47" i="74"/>
  <c r="H50" i="74"/>
  <c r="H51" i="74"/>
  <c r="H52" i="74"/>
  <c r="H26" i="74"/>
  <c r="H27" i="74"/>
  <c r="H30" i="74"/>
  <c r="H31" i="74"/>
  <c r="H33" i="74"/>
  <c r="H35" i="74"/>
  <c r="H38" i="74"/>
  <c r="H40" i="74"/>
  <c r="H8" i="74"/>
  <c r="H9" i="74"/>
  <c r="H10" i="74"/>
  <c r="H11" i="74"/>
  <c r="H12" i="74"/>
  <c r="H13" i="74"/>
  <c r="H15" i="74"/>
  <c r="H16" i="74"/>
  <c r="H17" i="74"/>
  <c r="H19" i="74"/>
  <c r="H20" i="74"/>
  <c r="H21" i="74"/>
  <c r="H22" i="74"/>
  <c r="G112" i="74"/>
  <c r="G114" i="74"/>
  <c r="G115" i="74"/>
  <c r="G116" i="74"/>
  <c r="G118" i="74"/>
  <c r="G119" i="74"/>
  <c r="G121" i="74"/>
  <c r="G123" i="74"/>
  <c r="G125" i="74"/>
  <c r="G126" i="74"/>
  <c r="G109" i="74"/>
  <c r="G100" i="74"/>
  <c r="G101" i="74"/>
  <c r="G103" i="74"/>
  <c r="G104" i="74"/>
  <c r="G85" i="74"/>
  <c r="G86" i="74"/>
  <c r="G87" i="74"/>
  <c r="G91" i="74"/>
  <c r="G94" i="74"/>
  <c r="G96" i="74"/>
  <c r="G66" i="74"/>
  <c r="G67" i="74"/>
  <c r="G69" i="74"/>
  <c r="G70" i="74"/>
  <c r="G71" i="74"/>
  <c r="G73" i="74"/>
  <c r="G75" i="74"/>
  <c r="G78" i="74"/>
  <c r="G80" i="74"/>
  <c r="G65" i="74"/>
  <c r="G45" i="74"/>
  <c r="G46" i="74"/>
  <c r="G47" i="74"/>
  <c r="G50" i="74"/>
  <c r="G51" i="74"/>
  <c r="G52" i="74"/>
  <c r="G26" i="74"/>
  <c r="G27" i="74"/>
  <c r="G30" i="74"/>
  <c r="G31" i="74"/>
  <c r="G33" i="74"/>
  <c r="G35" i="74"/>
  <c r="G38" i="74"/>
  <c r="G40" i="74"/>
  <c r="G8" i="74"/>
  <c r="G9" i="74"/>
  <c r="G10" i="74"/>
  <c r="G11" i="74"/>
  <c r="G12" i="74"/>
  <c r="G13" i="74"/>
  <c r="G15" i="74"/>
  <c r="G16" i="74"/>
  <c r="G17" i="74"/>
  <c r="G19" i="74"/>
  <c r="G20" i="74"/>
  <c r="G21" i="74"/>
  <c r="G22" i="74"/>
  <c r="I25" i="74" l="1"/>
  <c r="H25" i="74"/>
  <c r="G29" i="74"/>
  <c r="I6" i="74"/>
  <c r="H6" i="74"/>
  <c r="G25" i="74"/>
  <c r="I29" i="74"/>
  <c r="H29" i="74"/>
  <c r="G44" i="74"/>
  <c r="H49" i="74"/>
  <c r="I49" i="74"/>
  <c r="G84" i="74"/>
  <c r="I89" i="74"/>
  <c r="H89" i="74"/>
  <c r="G99" i="74"/>
  <c r="G113" i="74"/>
  <c r="I117" i="74"/>
  <c r="H117" i="74"/>
  <c r="G6" i="74"/>
  <c r="I44" i="74"/>
  <c r="H44" i="74"/>
  <c r="G49" i="74"/>
  <c r="I84" i="74"/>
  <c r="H84" i="74"/>
  <c r="G89" i="74"/>
  <c r="I99" i="74"/>
  <c r="H99" i="74"/>
  <c r="G117" i="74"/>
  <c r="H31" i="19"/>
  <c r="H30" i="19"/>
  <c r="H29" i="19"/>
  <c r="I31" i="19"/>
  <c r="I30" i="19"/>
  <c r="I29" i="19"/>
  <c r="I27" i="19"/>
  <c r="H27" i="19"/>
  <c r="G27" i="19"/>
  <c r="H18" i="19"/>
  <c r="I18" i="19"/>
  <c r="G18" i="19"/>
  <c r="H22" i="19"/>
  <c r="I22" i="19"/>
  <c r="G22" i="19"/>
  <c r="H20" i="19"/>
  <c r="I20" i="19"/>
  <c r="E30" i="77" l="1"/>
  <c r="D30" i="77"/>
  <c r="C30" i="77"/>
  <c r="I9" i="19" l="1"/>
  <c r="I10" i="19"/>
  <c r="I12" i="19"/>
  <c r="I13" i="19"/>
  <c r="I14" i="19"/>
  <c r="I16" i="19"/>
  <c r="I19" i="19"/>
  <c r="I21" i="19"/>
  <c r="I23" i="19"/>
  <c r="I25" i="19"/>
  <c r="I7" i="19"/>
  <c r="H9" i="19"/>
  <c r="H10" i="19"/>
  <c r="H12" i="19"/>
  <c r="H13" i="19"/>
  <c r="H14" i="19"/>
  <c r="H16" i="19"/>
  <c r="H19" i="19"/>
  <c r="H21" i="19"/>
  <c r="H23" i="19"/>
  <c r="H25" i="19"/>
  <c r="H7" i="19"/>
  <c r="G9" i="19"/>
  <c r="G10" i="19"/>
  <c r="G12" i="19"/>
  <c r="G13" i="19"/>
  <c r="G14" i="19"/>
  <c r="G16" i="19"/>
  <c r="G19" i="19"/>
  <c r="G20" i="19"/>
  <c r="G21" i="19"/>
  <c r="G23" i="19"/>
  <c r="G25" i="19"/>
  <c r="G7" i="19"/>
  <c r="L8" i="59"/>
  <c r="L9" i="59"/>
  <c r="L10" i="59"/>
  <c r="L11" i="59"/>
  <c r="L12" i="59"/>
  <c r="L7" i="59"/>
  <c r="K12" i="59" l="1"/>
  <c r="J12" i="59"/>
  <c r="I12" i="59"/>
  <c r="K11" i="59"/>
  <c r="J11" i="59"/>
  <c r="I11" i="59"/>
  <c r="K10" i="59"/>
  <c r="J10" i="59"/>
  <c r="I10" i="59"/>
  <c r="K9" i="59"/>
  <c r="J9" i="59"/>
  <c r="K8" i="59"/>
  <c r="J8" i="59"/>
  <c r="I8" i="59"/>
  <c r="K7" i="59"/>
  <c r="J7" i="59"/>
  <c r="I7" i="59"/>
</calcChain>
</file>

<file path=xl/sharedStrings.xml><?xml version="1.0" encoding="utf-8"?>
<sst xmlns="http://schemas.openxmlformats.org/spreadsheetml/2006/main" count="2174" uniqueCount="994">
  <si>
    <t>Численность предпринимателей без образования юридического лица (индивидуальные предприниматели)</t>
  </si>
  <si>
    <t xml:space="preserve"> на 1000 жителей</t>
  </si>
  <si>
    <t xml:space="preserve">в том числе индивидуальными застройщиками </t>
  </si>
  <si>
    <t>Количество семей, нуждающихся в улучшении жилищных условий  - всего</t>
  </si>
  <si>
    <t>Требуется</t>
  </si>
  <si>
    <t>8.п. Зеленовский (ФАП)</t>
  </si>
  <si>
    <t>9.с. Семь Ключей (ФАП)</t>
  </si>
  <si>
    <t>10.п. Зеленый (ФАП)</t>
  </si>
  <si>
    <t>11.с. Черная Речка (ФАП)</t>
  </si>
  <si>
    <t>12.с .Пригорки ФАП)</t>
  </si>
  <si>
    <t>13.с. Старое-Вечканово (ФАП)</t>
  </si>
  <si>
    <t>14.п. Красный Берег (ФАП)</t>
  </si>
  <si>
    <t>* - зарегистрированные в очереди до 01.01.2005</t>
  </si>
  <si>
    <t>-</t>
  </si>
  <si>
    <r>
      <t xml:space="preserve">     </t>
    </r>
    <r>
      <rPr>
        <sz val="14"/>
        <rFont val="Times New Roman"/>
        <family val="1"/>
        <charset val="204"/>
      </rPr>
      <t> </t>
    </r>
  </si>
  <si>
    <t>№ формы</t>
  </si>
  <si>
    <t xml:space="preserve">    1    </t>
  </si>
  <si>
    <t>ПРОМЫШЛЕННОЕ ПРОИЗВОДСТВО</t>
  </si>
  <si>
    <t>Темпы роста (%)</t>
  </si>
  <si>
    <t>ед.</t>
  </si>
  <si>
    <t>млн. руб.</t>
  </si>
  <si>
    <t>%</t>
  </si>
  <si>
    <t>га</t>
  </si>
  <si>
    <t>Производство основных продуктов растениеводства</t>
  </si>
  <si>
    <t>тонн</t>
  </si>
  <si>
    <t xml:space="preserve">Подсолнечник </t>
  </si>
  <si>
    <t>Производство основных продуктов животноводства</t>
  </si>
  <si>
    <t>Показатели урожайности</t>
  </si>
  <si>
    <t>Урожайность зерновых культур</t>
  </si>
  <si>
    <t>ц/га</t>
  </si>
  <si>
    <t>Урожайность семян подсолнечника</t>
  </si>
  <si>
    <t>Урожайность картофеля</t>
  </si>
  <si>
    <t>Урожайность овощей</t>
  </si>
  <si>
    <t>Поголовье крупного рогатого скота</t>
  </si>
  <si>
    <t>Поголовье свиней</t>
  </si>
  <si>
    <t>Поголовье овец и коз</t>
  </si>
  <si>
    <t>Показатели продуктивности</t>
  </si>
  <si>
    <t>кг</t>
  </si>
  <si>
    <t>гр</t>
  </si>
  <si>
    <t>штук</t>
  </si>
  <si>
    <t xml:space="preserve">Внесение удобрений </t>
  </si>
  <si>
    <t xml:space="preserve">кг д.в. </t>
  </si>
  <si>
    <t>Тракторы</t>
  </si>
  <si>
    <t>тыс.руб</t>
  </si>
  <si>
    <t>Полная балансовая стоимость основных фондов</t>
  </si>
  <si>
    <t>тыс. руб.</t>
  </si>
  <si>
    <t>Производство продукции пищевой промышленности – по видам в натуральном выражении (по крупным и средним предприятиям):</t>
  </si>
  <si>
    <t>Единицы измерения</t>
  </si>
  <si>
    <t>Количество сельскохозяйственных предприятий и организаций всех форм собственности</t>
  </si>
  <si>
    <t>А Г Р О П Р О М Ы Ш Л Е Н Н Ы Й  К О М П Л Е К С</t>
  </si>
  <si>
    <t>Затраты на 1 рубль продукции, коп.</t>
  </si>
  <si>
    <t>Прибыль (убыток), тыс. руб.</t>
  </si>
  <si>
    <t>в % к предыдущему году в сопоставимых ценах</t>
  </si>
  <si>
    <t>в том числе:</t>
  </si>
  <si>
    <t>Наименование показателя</t>
  </si>
  <si>
    <t>ИНВЕСТИЦИОННЫЙ КОМПЛЕКС</t>
  </si>
  <si>
    <t>единиц</t>
  </si>
  <si>
    <t>руб.</t>
  </si>
  <si>
    <t>Наименование проекта</t>
  </si>
  <si>
    <t>Степень проработки проекта и его освоения</t>
  </si>
  <si>
    <t>Основные экономические и социальные показатели проекта</t>
  </si>
  <si>
    <t>тыс. руб</t>
  </si>
  <si>
    <t xml:space="preserve">    в т.ч. просроченная</t>
  </si>
  <si>
    <t>Сумма убытка</t>
  </si>
  <si>
    <t>-”-</t>
  </si>
  <si>
    <t>тыс.руб.</t>
  </si>
  <si>
    <t>Доходы бюджета - всего</t>
  </si>
  <si>
    <t xml:space="preserve">         из них налоговые</t>
  </si>
  <si>
    <t xml:space="preserve">     налог на доходы физических лиц</t>
  </si>
  <si>
    <t>Расходы бюджета - всего</t>
  </si>
  <si>
    <t xml:space="preserve">Ф И Н А Н С Ы    И   Б Ю Д Ж Е Т </t>
  </si>
  <si>
    <t>Темпы роста (снижения) по сравнению с предыдущим годом, %</t>
  </si>
  <si>
    <t xml:space="preserve">Г оды </t>
  </si>
  <si>
    <t>Деятельность предприятий с  иностранными  инвестициями</t>
  </si>
  <si>
    <t xml:space="preserve">Среднесписочная  численность работников </t>
  </si>
  <si>
    <t>Обеспеченность населения больничными государственными и муниципальными учреждениями</t>
  </si>
  <si>
    <t xml:space="preserve">   в том числе платными</t>
  </si>
  <si>
    <t>коек  на 10000 жителей</t>
  </si>
  <si>
    <t>- // -</t>
  </si>
  <si>
    <t xml:space="preserve">      в т.ч. потребкооперация</t>
  </si>
  <si>
    <t>Оборот розничной торговли на душу населения</t>
  </si>
  <si>
    <t xml:space="preserve">     в том числе платных</t>
  </si>
  <si>
    <t xml:space="preserve"> их мощность</t>
  </si>
  <si>
    <t>-//-</t>
  </si>
  <si>
    <t xml:space="preserve"> пос.  в смену</t>
  </si>
  <si>
    <t xml:space="preserve">       в том числе платными</t>
  </si>
  <si>
    <t>пос.  в смену на 10000 жителей</t>
  </si>
  <si>
    <t xml:space="preserve">Количество фельдшерско-акушерских пунктов </t>
  </si>
  <si>
    <t>Обеспеченность фельдшерско-акушерскими пунктами</t>
  </si>
  <si>
    <t>посещений в смену на 10000 жителей</t>
  </si>
  <si>
    <t>жителей</t>
  </si>
  <si>
    <t xml:space="preserve">     в том числе врачами общей практики                                  (семейными врачами)</t>
  </si>
  <si>
    <t xml:space="preserve">Количество спортивных сооружений </t>
  </si>
  <si>
    <t>Численность занимающихся в секциях и группах по видам спорта, клубах по видам спорта, клубах и группах физкультурно-оздоровительной направленности</t>
  </si>
  <si>
    <t>чел.</t>
  </si>
  <si>
    <t>Число стадионов</t>
  </si>
  <si>
    <t>Среднемесячная  начисленная заработная плата на одного занятого в экономике</t>
  </si>
  <si>
    <t>Оборот розничной торговли - всего                        (в действующих ценах)</t>
  </si>
  <si>
    <t>Оборот общественного питания - всего (в действующих ценах)</t>
  </si>
  <si>
    <t>Оборот общественного питания  на душу населения</t>
  </si>
  <si>
    <t>Примечание:</t>
  </si>
  <si>
    <t>Объем реализации платных услуг населению ** (в действующих ценах)</t>
  </si>
  <si>
    <t>Форма № 22</t>
  </si>
  <si>
    <t xml:space="preserve">   деятельность домашних хозяйств</t>
  </si>
  <si>
    <t xml:space="preserve">     - прочие </t>
  </si>
  <si>
    <r>
      <t>млн.  м</t>
    </r>
    <r>
      <rPr>
        <vertAlign val="superscript"/>
        <sz val="13"/>
        <rFont val="Times New Roman"/>
        <family val="1"/>
        <charset val="204"/>
      </rPr>
      <t>3</t>
    </r>
  </si>
  <si>
    <r>
      <t>тыс. м</t>
    </r>
    <r>
      <rPr>
        <vertAlign val="superscript"/>
        <sz val="13"/>
        <rFont val="Times New Roman"/>
        <family val="1"/>
        <charset val="204"/>
      </rPr>
      <t xml:space="preserve">3 </t>
    </r>
    <r>
      <rPr>
        <sz val="13"/>
        <rFont val="Times New Roman"/>
        <family val="1"/>
        <charset val="204"/>
      </rPr>
      <t>в сутки</t>
    </r>
  </si>
  <si>
    <t xml:space="preserve">          хозяйственно-питьевые</t>
  </si>
  <si>
    <r>
      <t xml:space="preserve">  тыс. м</t>
    </r>
    <r>
      <rPr>
        <vertAlign val="superscript"/>
        <sz val="13"/>
        <rFont val="Times New Roman"/>
        <family val="1"/>
        <charset val="204"/>
      </rPr>
      <t>2</t>
    </r>
  </si>
  <si>
    <t>Форма № 24</t>
  </si>
  <si>
    <t xml:space="preserve">Количество зарегистрированных преступлений - всего </t>
  </si>
  <si>
    <t xml:space="preserve">  -    тяжкие</t>
  </si>
  <si>
    <t xml:space="preserve">  -   совершенные на улицах</t>
  </si>
  <si>
    <t xml:space="preserve">Количество преступлений, совершенных несовершеннолетними  </t>
  </si>
  <si>
    <t>Спортивные залы</t>
  </si>
  <si>
    <t>Число стационарных учреждений социального обслуживания для престарелых и инвалидов-взрослых на конец года</t>
  </si>
  <si>
    <t xml:space="preserve">                 в них мест</t>
  </si>
  <si>
    <t>Число стационарных учреждений социального обслуживания для инвалидов-детей на конец года</t>
  </si>
  <si>
    <t>Число культурно-досуговых учреждений</t>
  </si>
  <si>
    <t>Число в них участников</t>
  </si>
  <si>
    <t>Число библиотек</t>
  </si>
  <si>
    <t xml:space="preserve">    в них книг и журналов</t>
  </si>
  <si>
    <t xml:space="preserve">Число читателей в библиотеках </t>
  </si>
  <si>
    <t>Число книг и журналов в среднем на одного читателя</t>
  </si>
  <si>
    <t>тыс. экз.</t>
  </si>
  <si>
    <t>тыс.чел.</t>
  </si>
  <si>
    <t>экз.</t>
  </si>
  <si>
    <t>Число театров</t>
  </si>
  <si>
    <t>Число посадочных мест в театрах</t>
  </si>
  <si>
    <t xml:space="preserve">Число посещений театров </t>
  </si>
  <si>
    <t>Число музеев</t>
  </si>
  <si>
    <t>Число научных учреждений</t>
  </si>
  <si>
    <t xml:space="preserve">      в них научных  работников</t>
  </si>
  <si>
    <t>тыс. чел.</t>
  </si>
  <si>
    <t xml:space="preserve">       в них студентов</t>
  </si>
  <si>
    <t xml:space="preserve">        в них студентов</t>
  </si>
  <si>
    <t xml:space="preserve">            в них учащихся</t>
  </si>
  <si>
    <t>Число учащихся в них</t>
  </si>
  <si>
    <t>Количество негосударственных общеобразовательных школ - всего</t>
  </si>
  <si>
    <t xml:space="preserve">              в них мест</t>
  </si>
  <si>
    <t>Из общего числа школ:</t>
  </si>
  <si>
    <r>
      <t xml:space="preserve">         </t>
    </r>
    <r>
      <rPr>
        <u/>
        <sz val="13"/>
        <rFont val="Times New Roman"/>
        <family val="1"/>
        <charset val="204"/>
      </rPr>
      <t xml:space="preserve"> начального общего образования</t>
    </r>
  </si>
  <si>
    <t xml:space="preserve">        в них мест</t>
  </si>
  <si>
    <t xml:space="preserve">        количество учащихся</t>
  </si>
  <si>
    <r>
      <t xml:space="preserve">        </t>
    </r>
    <r>
      <rPr>
        <u/>
        <sz val="13"/>
        <rFont val="Times New Roman"/>
        <family val="1"/>
        <charset val="204"/>
      </rPr>
      <t>основного общего образования</t>
    </r>
  </si>
  <si>
    <r>
      <t xml:space="preserve">          </t>
    </r>
    <r>
      <rPr>
        <u/>
        <sz val="13"/>
        <rFont val="Times New Roman"/>
        <family val="1"/>
        <charset val="204"/>
      </rPr>
      <t xml:space="preserve"> среднего (полного) общего образования</t>
    </r>
  </si>
  <si>
    <t>Количество школ для детей с недостатками умственного или физического развития</t>
  </si>
  <si>
    <t>Доля учащихся дневных общеобразовательных школ, занимающихся в:</t>
  </si>
  <si>
    <t xml:space="preserve">      1 смену (к общей численности учащихся)</t>
  </si>
  <si>
    <t xml:space="preserve">      2 смену </t>
  </si>
  <si>
    <t xml:space="preserve">      3 смену </t>
  </si>
  <si>
    <t>Обеспеченность школьными местами</t>
  </si>
  <si>
    <t>мест на 1000 жителей</t>
  </si>
  <si>
    <t>Обеспеченность учеников дневных общеобразовательных школ компьютерами</t>
  </si>
  <si>
    <t>в том числе с подключением к сети Интернет</t>
  </si>
  <si>
    <t>ед. на 1000 школьников</t>
  </si>
  <si>
    <t>Количество мест в детских дошкольных учреждениях</t>
  </si>
  <si>
    <t>Численность детей в детских дошкольных учреждениях</t>
  </si>
  <si>
    <t>Число детей в возрасте от 1 до 6 лет</t>
  </si>
  <si>
    <t>Количество детских домов</t>
  </si>
  <si>
    <t xml:space="preserve">      в них детей</t>
  </si>
  <si>
    <t>Количество мест в детских домах</t>
  </si>
  <si>
    <t>Обеспеченность жильем</t>
  </si>
  <si>
    <t>Уровень благоустройства жилого фонда, оборудованного</t>
  </si>
  <si>
    <t xml:space="preserve">                - водопроводом</t>
  </si>
  <si>
    <t xml:space="preserve">                - центральным отоплением</t>
  </si>
  <si>
    <t xml:space="preserve">                - ваннами (душем)</t>
  </si>
  <si>
    <t xml:space="preserve">                - газом</t>
  </si>
  <si>
    <t xml:space="preserve">                - электроплитами</t>
  </si>
  <si>
    <t xml:space="preserve">                - горячим водоснабжением</t>
  </si>
  <si>
    <t>Благоустройство территории</t>
  </si>
  <si>
    <t>км</t>
  </si>
  <si>
    <t>Доля освещаемых частей улиц</t>
  </si>
  <si>
    <t>Площадь зеленых насаждений общего пользования - всего</t>
  </si>
  <si>
    <r>
      <t>м</t>
    </r>
    <r>
      <rPr>
        <vertAlign val="superscript"/>
        <sz val="13"/>
        <rFont val="Times New Roman"/>
        <family val="1"/>
        <charset val="204"/>
      </rPr>
      <t>2</t>
    </r>
  </si>
  <si>
    <t>Обеспеченность населения автомобилями</t>
  </si>
  <si>
    <t>ед. на 1000 жителей</t>
  </si>
  <si>
    <t>чел. на 10 000 жителей</t>
  </si>
  <si>
    <t>пос. на 1000 жителей</t>
  </si>
  <si>
    <t>Мощность</t>
  </si>
  <si>
    <t>Характеристика здания</t>
  </si>
  <si>
    <t>Необходима реконструкция</t>
  </si>
  <si>
    <t xml:space="preserve">Кв. м общей 
площади
в школах, 
палатной
площади на
1 койку в
больницах
</t>
  </si>
  <si>
    <t xml:space="preserve">Факт. число
учащихся в
школах и детей в детских  
дошкольных
учреждениях
</t>
  </si>
  <si>
    <t xml:space="preserve">Типовое
или
приспособ-ленное
</t>
  </si>
  <si>
    <t xml:space="preserve">Требуют замены из-за
ветхости или
аварийности
</t>
  </si>
  <si>
    <t xml:space="preserve">Мест, 
коек,
посещений
и др.
</t>
  </si>
  <si>
    <t xml:space="preserve">Требуют
капитального
ремонта
</t>
  </si>
  <si>
    <t>Приспособленное</t>
  </si>
  <si>
    <t>Протяженность водопроводной сети</t>
  </si>
  <si>
    <t>Мощность водопроводов</t>
  </si>
  <si>
    <t>Степень износа водопроводных сетей</t>
  </si>
  <si>
    <t>Отпущено воды всем потребителям</t>
  </si>
  <si>
    <t>в том числе: населению  на коммунально-бытовые нужды</t>
  </si>
  <si>
    <t>литров в сутки</t>
  </si>
  <si>
    <t>в т.ч. биологической очистки</t>
  </si>
  <si>
    <t>Степень износа очистных сооружений</t>
  </si>
  <si>
    <t>Протяженность систем водоотведения (канализации)</t>
  </si>
  <si>
    <t>Степень износа систем водоотведения (канализации)</t>
  </si>
  <si>
    <t>Пропущено сточных вод через очистные сооружения</t>
  </si>
  <si>
    <t>Среднесуточное потребление воды в расчете на 1 жителя</t>
  </si>
  <si>
    <t>В О Д О С Н А Б Ж Е Н И Е   И   К А Н А Л И З А Ц И Я</t>
  </si>
  <si>
    <t>Установленная мощность источников электроэнергии</t>
  </si>
  <si>
    <t>МВт</t>
  </si>
  <si>
    <t>Производство электроэнергии</t>
  </si>
  <si>
    <t>млн.кВт.час</t>
  </si>
  <si>
    <t>Общая протяженность линий электропередач (ЛЭП)</t>
  </si>
  <si>
    <t xml:space="preserve">в том числе: </t>
  </si>
  <si>
    <t xml:space="preserve">     высоковольтных</t>
  </si>
  <si>
    <t xml:space="preserve">     низковольтных</t>
  </si>
  <si>
    <t>Потребление электроэнергии</t>
  </si>
  <si>
    <t>Наличие электростанций (название)</t>
  </si>
  <si>
    <t>Э Л Е К Т Р О Э Н Е Р Г Е Т И К А</t>
  </si>
  <si>
    <t>Количество источников теплоснабжения</t>
  </si>
  <si>
    <t>Мощность источников теплоснабжения – всего</t>
  </si>
  <si>
    <t>Гкал/час</t>
  </si>
  <si>
    <t>в т.ч. ТЭЦ</t>
  </si>
  <si>
    <t xml:space="preserve">Полезный отпуск теплоэнергии на коммунальные нужды </t>
  </si>
  <si>
    <t xml:space="preserve">      в том числе населению </t>
  </si>
  <si>
    <t>Тыс. Гкал</t>
  </si>
  <si>
    <t>Т Е П Л О С Н А Б Ж Е Н И Е</t>
  </si>
  <si>
    <t>Протяженность сети с квартирами</t>
  </si>
  <si>
    <t>Отпущено газа всем потребителям</t>
  </si>
  <si>
    <t>сетевого газа - всего</t>
  </si>
  <si>
    <t xml:space="preserve">в том числе населению </t>
  </si>
  <si>
    <t>сжиженного газа - всего</t>
  </si>
  <si>
    <t>тыс.тонн в год</t>
  </si>
  <si>
    <t>в том числе населению</t>
  </si>
  <si>
    <t>Число газифицированных квартир</t>
  </si>
  <si>
    <t xml:space="preserve">     сетевым газом</t>
  </si>
  <si>
    <t xml:space="preserve">     сжиженным газом</t>
  </si>
  <si>
    <t xml:space="preserve">%         </t>
  </si>
  <si>
    <t xml:space="preserve">Уровень газификации жилого фонда </t>
  </si>
  <si>
    <t>Г А З О С Н А Б Ж Е Н И Е</t>
  </si>
  <si>
    <t xml:space="preserve">Т Р А Н С П О Р Т </t>
  </si>
  <si>
    <t>1. Виды транспорта, наименование транспортных линий, вблизи расположенных (железнодорожных, автомобильных, речных путей, воздушных трасс, трубопроводных линий, проходящих через территорию города (района) или вблизи ее).</t>
  </si>
  <si>
    <t>2. Наименование железнодорожных и автомобильных станций, портов, аэродромов.</t>
  </si>
  <si>
    <t xml:space="preserve">единиц </t>
  </si>
  <si>
    <t>в том числе несанкционированных</t>
  </si>
  <si>
    <t>Площадь полигонов для утилизации бытовых и промышленных отходов</t>
  </si>
  <si>
    <t>Форма № 2</t>
  </si>
  <si>
    <t>Общая площадь земель в муниципальном образовании                               (по данным земельного учета)</t>
  </si>
  <si>
    <t>ПРОИЗВОДСТВО ВАЖНЕЙШИХ ВИДОВ ПРОДУКЦИИ</t>
  </si>
  <si>
    <t>Форма № 6</t>
  </si>
  <si>
    <t>Форма № 9</t>
  </si>
  <si>
    <t>Форма № 12</t>
  </si>
  <si>
    <t>Форма № 20</t>
  </si>
  <si>
    <r>
      <t xml:space="preserve">  </t>
    </r>
    <r>
      <rPr>
        <i/>
        <u/>
        <sz val="13"/>
        <rFont val="Times New Roman"/>
        <family val="1"/>
        <charset val="204"/>
      </rPr>
      <t>Форма № 23</t>
    </r>
  </si>
  <si>
    <t xml:space="preserve">    Материальная база социально- культурных учреждений</t>
  </si>
  <si>
    <t>шт.</t>
  </si>
  <si>
    <t>С В Я З Ь</t>
  </si>
  <si>
    <t>Единовременная вместимость гостиниц</t>
  </si>
  <si>
    <t xml:space="preserve">койко-мест </t>
  </si>
  <si>
    <t>Г О С Т И Н И Ч Н О Е   Х О З Я Й С Т В О</t>
  </si>
  <si>
    <t xml:space="preserve">   в том числе:</t>
  </si>
  <si>
    <t>Название раздела</t>
  </si>
  <si>
    <t>Прибыль организаций по всем видам деятельности</t>
  </si>
  <si>
    <t>Кредиторская задолженность организаций</t>
  </si>
  <si>
    <t>Дебиторская задолженность организаций</t>
  </si>
  <si>
    <t>Удельный вес убыточных организаций в общем числе организаций</t>
  </si>
  <si>
    <t>Основные средства организаций (на конец года)</t>
  </si>
  <si>
    <t>Оборотные активы организаций - всего (на конец года)</t>
  </si>
  <si>
    <t xml:space="preserve">     налоговые и неналоговые</t>
  </si>
  <si>
    <t xml:space="preserve">     единый налог на вмененный доход</t>
  </si>
  <si>
    <t xml:space="preserve">     прочие налоговые доходы</t>
  </si>
  <si>
    <t xml:space="preserve">     прочие расходы</t>
  </si>
  <si>
    <t>Дефицит (профицит)</t>
  </si>
  <si>
    <t>Бюджетная обеспеченность:</t>
  </si>
  <si>
    <t>собственные средства</t>
  </si>
  <si>
    <t>привлеченные средства</t>
  </si>
  <si>
    <t>Добыча полезных ископаемых</t>
  </si>
  <si>
    <t>Обрабатывающие производства</t>
  </si>
  <si>
    <t>Образование</t>
  </si>
  <si>
    <t>СТРОИТЕЛЬСТВО</t>
  </si>
  <si>
    <t>И Н Ф О Р М А Ц И Я
по объектам Самарской области, незавершенным строительством, финансирование которых осуществлялось с участием средств федерального бюджета</t>
  </si>
  <si>
    <t>№ п/п</t>
  </si>
  <si>
    <t>Наименование заказчика-застройщика</t>
  </si>
  <si>
    <t>Наименование федеральной целевой программы, объекта</t>
  </si>
  <si>
    <t xml:space="preserve">Сроки строительства </t>
  </si>
  <si>
    <t>Наличие государственной экспертизы (номер, дата)</t>
  </si>
  <si>
    <t>Сметная стоимость объекта</t>
  </si>
  <si>
    <t>Остаток сметной стоимости по состоянию на 01.01. ____</t>
  </si>
  <si>
    <t>Состояние готовности объекта</t>
  </si>
  <si>
    <t>тыс. шт.</t>
  </si>
  <si>
    <t>голов</t>
  </si>
  <si>
    <t>Индекс физического объема</t>
  </si>
  <si>
    <t>Инвестиции в основной капитал (без субъектов малого предпринимательства и объема инвестиций, не наблюдаемых прямыми статистическими методами) - всего</t>
  </si>
  <si>
    <t xml:space="preserve">   кредиты банков</t>
  </si>
  <si>
    <t>заемные средства других организаций</t>
  </si>
  <si>
    <t xml:space="preserve">   бюджетные средства</t>
  </si>
  <si>
    <t xml:space="preserve">      из федерального бюджета</t>
  </si>
  <si>
    <t xml:space="preserve">      из бюджетов субъектов Федерации</t>
  </si>
  <si>
    <t xml:space="preserve">      из местных бюджетов</t>
  </si>
  <si>
    <t xml:space="preserve">   прочие</t>
  </si>
  <si>
    <t>Количество крупных и средних организаций по виду деятельности «Строительство»</t>
  </si>
  <si>
    <t>Организация-инвестор проекта</t>
  </si>
  <si>
    <t>Цель, краткое описание проекта. Планируемые мощности, номенклатура  продукции</t>
  </si>
  <si>
    <t>Сроки реализации проекта</t>
  </si>
  <si>
    <t>Источники финансирования проекта</t>
  </si>
  <si>
    <t>Объем инвестиций по проекту, млн. руб.</t>
  </si>
  <si>
    <t xml:space="preserve">в том числе создание новых рабочих мест </t>
  </si>
  <si>
    <t>Форма № 6-б</t>
  </si>
  <si>
    <t>Форма № 6-в</t>
  </si>
  <si>
    <t>Форма № 7</t>
  </si>
  <si>
    <t xml:space="preserve">     налог на имущество физических лиц</t>
  </si>
  <si>
    <t xml:space="preserve">     земельный налог</t>
  </si>
  <si>
    <t xml:space="preserve">     единый сельскохозяйственный налог</t>
  </si>
  <si>
    <t xml:space="preserve">          неналоговые доходы</t>
  </si>
  <si>
    <t xml:space="preserve">     безвозмездные перечисления от бюджетов других уровней</t>
  </si>
  <si>
    <t xml:space="preserve">     функционирование местных администраций</t>
  </si>
  <si>
    <t xml:space="preserve">     национальная экономика</t>
  </si>
  <si>
    <t xml:space="preserve">     жилищно-коммунальное хозяйство</t>
  </si>
  <si>
    <t xml:space="preserve">     образование</t>
  </si>
  <si>
    <t xml:space="preserve">     социальная политика</t>
  </si>
  <si>
    <t xml:space="preserve">     культура</t>
  </si>
  <si>
    <t xml:space="preserve">     за счет налоговых и неналоговых доходов</t>
  </si>
  <si>
    <t>ОБЩИЕ  СВЕДЕНИЯ</t>
  </si>
  <si>
    <t xml:space="preserve">     в расчете на 1 жителя</t>
  </si>
  <si>
    <t xml:space="preserve">Численность
данного
населенного
пункта или 
обслуживаемого микрорайона
(человек)
</t>
  </si>
  <si>
    <t>С О С Т О Я Н И Е    И Н Ф Р А С Т Р У К Т У Р Ы    Т Е Р Р И Т О Р И И</t>
  </si>
  <si>
    <t xml:space="preserve">СОЦИАЛЬНАЯ  ИНФРАСТРУКТУРА  </t>
  </si>
  <si>
    <r>
      <t xml:space="preserve">8.     Земельные ресурсы </t>
    </r>
    <r>
      <rPr>
        <sz val="14"/>
        <rFont val="Times New Roman"/>
        <family val="1"/>
        <charset val="204"/>
      </rPr>
      <t>(гектаров).</t>
    </r>
  </si>
  <si>
    <t>     с учетом безвозмездных перечислений</t>
  </si>
  <si>
    <t>Форма № 4</t>
  </si>
  <si>
    <t>Форма № 3</t>
  </si>
  <si>
    <t>Форма № 4-а</t>
  </si>
  <si>
    <t>Форма № 4-б</t>
  </si>
  <si>
    <t>Форма № 5</t>
  </si>
  <si>
    <t>Количество приобретен-ных новых технологий (технических достижений), программных средств, единиц</t>
  </si>
  <si>
    <t>Наименование организации</t>
  </si>
  <si>
    <t>Численность работников, выполнявших исследования и разработки (без совместителей и лиц, выполнявших работу по договорам гражданско-правового характера), человек</t>
  </si>
  <si>
    <t>Затраты на научные исследования и разработки, тыс. рублей</t>
  </si>
  <si>
    <t>Выполнено работ, услуг за отчетный год (без НДС, акцизов и других аналогичных платежей) - всего, тыс. рублей</t>
  </si>
  <si>
    <t>всего</t>
  </si>
  <si>
    <t>в том числе внутренние затраты на научные исследования и разработки, тыс. рублей</t>
  </si>
  <si>
    <t>исследования и разработки</t>
  </si>
  <si>
    <t>научно-технические услуги</t>
  </si>
  <si>
    <t xml:space="preserve"> прочие работы (услуги)</t>
  </si>
  <si>
    <t xml:space="preserve"> из них образовательные услуги</t>
  </si>
  <si>
    <t>Форма № 8</t>
  </si>
  <si>
    <t>Д Е Я Т Е Л Ь Н О С Т Ь   Н А У Ч Н О-И С С Л Е Д О В А Т Е Л Ь С К И Х   О Р Г А Н И З А Ц И Й     в _____ году</t>
  </si>
  <si>
    <t>Расходы местного бюджета на программу поддержки и развития малого предпринимательства</t>
  </si>
  <si>
    <t>Поступление единого налога от применения специальных режимов налогообложения (упрощенная система налогообложения, единый налог на вмененный доход)</t>
  </si>
  <si>
    <t>Форма № 10</t>
  </si>
  <si>
    <t>В Н Е Ш Н Е Э К О Н О М И Ч Е С К А Я    Д Е Я Т Е Л Ь Н О С Т Ь   муниципального образования</t>
  </si>
  <si>
    <t>Форма № 11</t>
  </si>
  <si>
    <t>Жилищный фонд (общая площадь жилых помещений)</t>
  </si>
  <si>
    <t>тыс. кв. метров</t>
  </si>
  <si>
    <t>общая площадь ветхих и аварийных жилых помещений - всего</t>
  </si>
  <si>
    <t>Общая площадь жилых помещений, приходящаяся в среднем на одного жителя</t>
  </si>
  <si>
    <t>кв. метров</t>
  </si>
  <si>
    <t>Соотношение средней рыночной стоимости стандартной квартиры общей площадью 54 кв. метра и среднего годового совокупного денежного дохода семьи, состоящей из 3 человек</t>
  </si>
  <si>
    <t>лет</t>
  </si>
  <si>
    <t xml:space="preserve">Ввод в действие жилых домов </t>
  </si>
  <si>
    <t>инвалиды Великой Отечественной войны</t>
  </si>
  <si>
    <t>участники Великой Отечественной войны</t>
  </si>
  <si>
    <t>лица, награжденные знаком «Жителю блокадного Ленинграда»</t>
  </si>
  <si>
    <t>семьи погибших (умерших) инвалидов Великой Отечественной войны, участников Великой Отечественной войны</t>
  </si>
  <si>
    <t>военнослужащие проходившие военную службу в воинских частях, учреждениях, военно-учебных заведениях, не входивших в состав действующей армии в период с 22 июня 1941 года по 3 сентября 1945 года не менее шести месяцев военнослужащие, награжденные орденами или медалями СССР за службу в указанный период</t>
  </si>
  <si>
    <t>лица, работавшие в период Великой Отечественной войны на объектах противовоздушной обороны, местной противовоздушной обороны, строительстве оборонительных сооружений, военно-морских баз, аэродромов и других военных объектов в пределах тыловых границ действующих фронтов, операционных зон действующих фронтов, на прифронтовых участках железных и автомобильных дорог</t>
  </si>
  <si>
    <t>инвалиды боевых действий*</t>
  </si>
  <si>
    <t>ветераны боевых действий*</t>
  </si>
  <si>
    <t>семьи погибших (умерших) инвалидов боевых действий и ветеранов боевых действий*</t>
  </si>
  <si>
    <t>инвалиды*</t>
  </si>
  <si>
    <t>семьи, имеющие детей-инвалидов*</t>
  </si>
  <si>
    <t>труженики тыла</t>
  </si>
  <si>
    <t>реабилитированные и репрессированные граждане</t>
  </si>
  <si>
    <t>дети-сироты и дети, оставшиеся без попечения родителей</t>
  </si>
  <si>
    <t>работники органов государственной власти, органов местного самоуправления, государственных и муниципальных учреждений</t>
  </si>
  <si>
    <t>военнослужащие, уволенные в запас или отставку*</t>
  </si>
  <si>
    <t>вынужденные переселенцы</t>
  </si>
  <si>
    <t>граждане, подвергшиеся воздействию радиации, вследствие радиационных аварий и катастроф, и приравненные к ним лица</t>
  </si>
  <si>
    <t>граждане, выезжающие (выехавшие) из районов Крайнего Севера и приравненных к ним местностей</t>
  </si>
  <si>
    <t>молодые семьи</t>
  </si>
  <si>
    <t>граждане, проживающие в ветхом и аварийном жилом фонде</t>
  </si>
  <si>
    <t>многодетные семьи</t>
  </si>
  <si>
    <t>малообеспеченные семьи</t>
  </si>
  <si>
    <t>Количество детских дошкольных учреждений - всего</t>
  </si>
  <si>
    <t>Число больничных государственных и муниципальных учреждений</t>
  </si>
  <si>
    <t>Число коек в больничных государственных и муниципальных учреждениях</t>
  </si>
  <si>
    <t>Обеспеченность населения амбулаторно-поликлиническими государственными и муниципальными учреждениями</t>
  </si>
  <si>
    <t>Количество амбулаторно-поликлинических государственных и муниципальных учреждений</t>
  </si>
  <si>
    <t>Численность врачей всех специальностей в государственных и муниципальных учреждениях</t>
  </si>
  <si>
    <t>Обеспеченность врачами в государственных и муниципальных учреждениях</t>
  </si>
  <si>
    <t>Численность среднего медицинского персонала в государственных и муниципальных учреждениях</t>
  </si>
  <si>
    <t>Обеспеченность средним медицинским персоналом в государственных и муниципальных учреждениях</t>
  </si>
  <si>
    <t xml:space="preserve">Число высших государственных и муниципальных учебных заведений (на начало учебного года) </t>
  </si>
  <si>
    <t>Число средних специальных государственных и муниципальных учебных заведений (на начало учебного года)</t>
  </si>
  <si>
    <t>Форма № 13</t>
  </si>
  <si>
    <r>
      <t>тыс.м</t>
    </r>
    <r>
      <rPr>
        <vertAlign val="superscript"/>
        <sz val="13"/>
        <rFont val="Times New Roman"/>
        <family val="1"/>
        <charset val="204"/>
      </rPr>
      <t>3</t>
    </r>
    <r>
      <rPr>
        <sz val="13"/>
        <rFont val="Times New Roman"/>
        <family val="1"/>
        <charset val="204"/>
      </rPr>
      <t xml:space="preserve"> в год</t>
    </r>
  </si>
  <si>
    <r>
      <t>тыс.м</t>
    </r>
    <r>
      <rPr>
        <vertAlign val="superscript"/>
        <sz val="13"/>
        <rFont val="Times New Roman"/>
        <family val="1"/>
        <charset val="204"/>
      </rPr>
      <t>3</t>
    </r>
    <r>
      <rPr>
        <sz val="13"/>
        <rFont val="Times New Roman"/>
        <family val="1"/>
        <charset val="204"/>
      </rPr>
      <t xml:space="preserve"> </t>
    </r>
  </si>
  <si>
    <t>Мощность очистных сооружений - всего</t>
  </si>
  <si>
    <t>Форма № 14</t>
  </si>
  <si>
    <r>
      <t xml:space="preserve">           </t>
    </r>
    <r>
      <rPr>
        <i/>
        <u/>
        <sz val="13"/>
        <rFont val="Times New Roman"/>
        <family val="1"/>
        <charset val="204"/>
      </rPr>
      <t>Форма № 15</t>
    </r>
  </si>
  <si>
    <r>
      <t xml:space="preserve">        </t>
    </r>
    <r>
      <rPr>
        <i/>
        <u/>
        <sz val="13"/>
        <rFont val="Times New Roman"/>
        <family val="1"/>
        <charset val="204"/>
      </rPr>
      <t xml:space="preserve"> Форма № 16</t>
    </r>
  </si>
  <si>
    <r>
      <t>млн.м</t>
    </r>
    <r>
      <rPr>
        <vertAlign val="superscript"/>
        <sz val="13"/>
        <rFont val="Times New Roman"/>
        <family val="1"/>
        <charset val="204"/>
      </rPr>
      <t>3</t>
    </r>
    <r>
      <rPr>
        <sz val="13"/>
        <rFont val="Times New Roman"/>
        <family val="1"/>
        <charset val="204"/>
      </rPr>
      <t xml:space="preserve"> в год</t>
    </r>
  </si>
  <si>
    <r>
      <t xml:space="preserve"> </t>
    </r>
    <r>
      <rPr>
        <i/>
        <u/>
        <sz val="13"/>
        <rFont val="Times New Roman"/>
        <family val="1"/>
        <charset val="204"/>
      </rPr>
      <t>Форма № 17</t>
    </r>
  </si>
  <si>
    <t xml:space="preserve">Число предприятий транспорта  и их подразделений по обслуживанию клиентов </t>
  </si>
  <si>
    <t>Протяженность автомобильных дорог общего пользования (федерального, регионального и местного значения), всего, в том числе:</t>
  </si>
  <si>
    <t>с твердым покрытием</t>
  </si>
  <si>
    <t>Протяженность автомобильных дорог общего пользования федерального значения, всего,  в том числе:</t>
  </si>
  <si>
    <t>Протяженность автомобильных дорог общего пользования местного значения, всего,  в том числе:</t>
  </si>
  <si>
    <t>Удельный вес автомобильных дорог общего пользования с твердым покрытием в общей протяженности автомобильных дорог общего пользования</t>
  </si>
  <si>
    <t>километров дорог на 1 000 квадратных километров территории</t>
  </si>
  <si>
    <t xml:space="preserve">Количество населенных пунктов, не обеспеченных подъездом дорогами с твердым покрытием </t>
  </si>
  <si>
    <t>Численность населения населенных пунктов, не обеспеченных подъездом дорогами с твердым покрытием</t>
  </si>
  <si>
    <t>Перевозки грузов предприятиями транспорта</t>
  </si>
  <si>
    <t>Грузооборот предприятий транспорта</t>
  </si>
  <si>
    <t>тыс. тонн-км</t>
  </si>
  <si>
    <t>Наличие подвижного состава, в том числе: автобусов</t>
  </si>
  <si>
    <t>трамваев</t>
  </si>
  <si>
    <t>троллейбусов</t>
  </si>
  <si>
    <t>маршрутных такси</t>
  </si>
  <si>
    <t>вагонов метрополитена</t>
  </si>
  <si>
    <t xml:space="preserve">Перевезено пассажиров транспортом общего пользования, в том числе:                                    </t>
  </si>
  <si>
    <t xml:space="preserve"> человек</t>
  </si>
  <si>
    <t>автобусами</t>
  </si>
  <si>
    <t>трамваями</t>
  </si>
  <si>
    <t>троллейбусами</t>
  </si>
  <si>
    <t>маршрутными такси</t>
  </si>
  <si>
    <t>метрополитеном</t>
  </si>
  <si>
    <t xml:space="preserve">Пассажирооборот  транспорта общего пользования </t>
  </si>
  <si>
    <t>тыс. пассажиро-километров</t>
  </si>
  <si>
    <t>Число телефонных станций местной телефоннной сети:</t>
  </si>
  <si>
    <t>из них цифровых АТС</t>
  </si>
  <si>
    <t>Общая монтированная емкость телефонных станций:</t>
  </si>
  <si>
    <t>Число телефонных аппаратов телефонной сети общего пользования или имеющих на нее выход</t>
  </si>
  <si>
    <t>тыс. штук</t>
  </si>
  <si>
    <t>Отношение количества телефонных аппаратов к численности населения</t>
  </si>
  <si>
    <t>Число квартирных телефонных аппаратов</t>
  </si>
  <si>
    <t>Отношение количества квартирных телефонных аппаратов к численности населения</t>
  </si>
  <si>
    <t>Охват населения телевизионным вещанием</t>
  </si>
  <si>
    <t>Форма № 18</t>
  </si>
  <si>
    <r>
      <t xml:space="preserve">Количество операторов предприятий (операторов), оказывающих услуги телефонной </t>
    </r>
    <r>
      <rPr>
        <b/>
        <sz val="13"/>
        <rFont val="Times New Roman"/>
        <family val="1"/>
        <charset val="204"/>
      </rPr>
      <t xml:space="preserve">стационарной </t>
    </r>
    <r>
      <rPr>
        <sz val="13"/>
        <rFont val="Times New Roman"/>
        <family val="1"/>
        <charset val="204"/>
      </rPr>
      <t xml:space="preserve">связи  </t>
    </r>
  </si>
  <si>
    <t>Форма № 19</t>
  </si>
  <si>
    <t>Промилле (в расчете на 1000 населения)</t>
  </si>
  <si>
    <t xml:space="preserve">     Человек,  в  расчете  на                   10  тыс. населения</t>
  </si>
  <si>
    <t xml:space="preserve">  - общая протяженность границы ____ км</t>
  </si>
  <si>
    <t>Количество приобретенных новых технологий (технических достижений), программных средств</t>
  </si>
  <si>
    <t xml:space="preserve">О С Н О В Н Ы Е    П Р Е Д П Р И Я Т И Я   П Р О М Ы Ш Л Е Н Н О С Т И </t>
  </si>
  <si>
    <t>Средне-списочная числен-ность промыш-ленно-производ-ственного персонала, чел.</t>
  </si>
  <si>
    <t>Основные фонды промышлен-ной деятельности на конец года,тыс.  руб.</t>
  </si>
  <si>
    <t>Коэф-фициент загрузки производст-венных мощностей, %</t>
  </si>
  <si>
    <t>Доля иннова-ционной продукции в общем объеме отгружен-ной продукции,%</t>
  </si>
  <si>
    <t>Индекс производ-ства,  % к предыдущему году</t>
  </si>
  <si>
    <t>Вид экономи-ческой деятель-ности</t>
  </si>
  <si>
    <t>Наимено-вание предприятия</t>
  </si>
  <si>
    <t>Форма №4-а</t>
  </si>
  <si>
    <r>
      <t>4.     Полезные ископаемые:</t>
    </r>
    <r>
      <rPr>
        <sz val="14"/>
        <rFont val="Times New Roman"/>
        <family val="1"/>
        <charset val="204"/>
      </rPr>
      <t xml:space="preserve"> </t>
    </r>
  </si>
  <si>
    <t xml:space="preserve">Название ближайшей пристани (порта)  </t>
  </si>
  <si>
    <t xml:space="preserve">Расстояние до ближайшей пристани (порта)  </t>
  </si>
  <si>
    <t xml:space="preserve">Перечень 
объектов и 
наименование населенных пунктов, в которых они располагаются
</t>
  </si>
  <si>
    <t>Протяженность автомобильных дорог общего пользования регионального или межмуниципального значения, всего,  в том числе:</t>
  </si>
  <si>
    <t>Объем оборотного и повторно-последовательного использования воды</t>
  </si>
  <si>
    <t xml:space="preserve">3.     Типы и подтипы почв (черноземные и другие): </t>
  </si>
  <si>
    <t>Темпы роста (снижения) в сопоставимых ценах (%)</t>
  </si>
  <si>
    <t xml:space="preserve">         на душу населения</t>
  </si>
  <si>
    <t>бытовые услуги</t>
  </si>
  <si>
    <t>услуги пассажирского транспорта</t>
  </si>
  <si>
    <t>услуги связи</t>
  </si>
  <si>
    <t>услуги жилищно-коммунального хозяйства</t>
  </si>
  <si>
    <t xml:space="preserve">                 жилищные услуги</t>
  </si>
  <si>
    <t xml:space="preserve">                 коммунальные услуги</t>
  </si>
  <si>
    <t>услуги культуры</t>
  </si>
  <si>
    <t>услуги системы образования</t>
  </si>
  <si>
    <t>услуги здравоохранения</t>
  </si>
  <si>
    <t>другие услуги</t>
  </si>
  <si>
    <t>Форма № 21</t>
  </si>
  <si>
    <t>РАЗВИТИЕ</t>
  </si>
  <si>
    <t xml:space="preserve"> потребительского рынка товаров и услуг</t>
  </si>
  <si>
    <t>Показатели</t>
  </si>
  <si>
    <t>Занятые в экономике – всего</t>
  </si>
  <si>
    <t xml:space="preserve">   строительство</t>
  </si>
  <si>
    <t xml:space="preserve">   образование</t>
  </si>
  <si>
    <t>Среднесписочная численность занятых на малых предприятиях</t>
  </si>
  <si>
    <t>СИТУАЦИЯ В СФЕРЕ ЗАНЯТОСТИ И НА РЫНКЕ ТРУДА</t>
  </si>
  <si>
    <t>Объем отгруженных товаров собственного производства, выполненных работ и услуг собственными силами в фактических ценах,                      тыс. руб.</t>
  </si>
  <si>
    <t>тыс. га</t>
  </si>
  <si>
    <t>Плотность субъектов малого предпринимательства (малые предприятия и индивидуальные предприниматели)</t>
  </si>
  <si>
    <t>Доля семей и граждан, состоящих на учете по улучшению жилищных условий в общем числе  семей и граждан на конец года</t>
  </si>
  <si>
    <t>Инвестиции в основной капитал, направленные на охрану окружающей природной среды и рациональное использование природных ресурсов за счет всех источников финансирования (в ценах каждого года)</t>
  </si>
  <si>
    <t>из них за счет средств:</t>
  </si>
  <si>
    <t xml:space="preserve">     - федерального бюджета   </t>
  </si>
  <si>
    <t xml:space="preserve">     - областного бюджета</t>
  </si>
  <si>
    <t xml:space="preserve">     - средств местного бюджета</t>
  </si>
  <si>
    <t xml:space="preserve">     - средств предприятий</t>
  </si>
  <si>
    <t>Объем сброса загрязненных сточных вод</t>
  </si>
  <si>
    <t>Объем вредных веществ, выбрасываемых в атмосферный воздух стационарными источниками загрязнения</t>
  </si>
  <si>
    <t>тыс. тонн</t>
  </si>
  <si>
    <t>Ввод в действие сооружений для очистки сточных вод</t>
  </si>
  <si>
    <t>Доля нормативно чистой и нормативно очищенной воды в общем объеме водоотведения</t>
  </si>
  <si>
    <t>Ввод в действие установок для улавливания и обезвреживания вредных веществ из отходящих газов</t>
  </si>
  <si>
    <t>Водозабор (количество воды, забираемой из природных источников) - всего</t>
  </si>
  <si>
    <t>Водопотребление (использование воды)</t>
  </si>
  <si>
    <t>в том числе на нужды :</t>
  </si>
  <si>
    <t xml:space="preserve">          производственные</t>
  </si>
  <si>
    <t xml:space="preserve">          орошение</t>
  </si>
  <si>
    <t>Ввод в действие берегоукрепительных сооружений</t>
  </si>
  <si>
    <t>Рекультивация нарушенных земель</t>
  </si>
  <si>
    <t>О Х Р А Н А   О К Р У Ж А Ю Щ Е Й    С Р Е Д Ы</t>
  </si>
  <si>
    <t>Раскрываемость преступлений</t>
  </si>
  <si>
    <t>Всего земель</t>
  </si>
  <si>
    <t xml:space="preserve">Наличие техники в сельскохозяйственных предприятиях </t>
  </si>
  <si>
    <t>Сельскохозяйственные машины:</t>
  </si>
  <si>
    <t>Комбайны:</t>
  </si>
  <si>
    <t>тыс.человек</t>
  </si>
  <si>
    <t xml:space="preserve">   моложе трудоспособного возраста</t>
  </si>
  <si>
    <t xml:space="preserve">% от общей численности населения </t>
  </si>
  <si>
    <t xml:space="preserve">    в том числе в возрасте:</t>
  </si>
  <si>
    <t xml:space="preserve">            Все население</t>
  </si>
  <si>
    <t>Человек</t>
  </si>
  <si>
    <t xml:space="preserve">   добыча полезных ископаемых</t>
  </si>
  <si>
    <t xml:space="preserve">   обрабатывающие производства</t>
  </si>
  <si>
    <t>Содержание</t>
  </si>
  <si>
    <t>Общие сведения</t>
  </si>
  <si>
    <t xml:space="preserve">Природно-ресурсный потенциал </t>
  </si>
  <si>
    <t>Население</t>
  </si>
  <si>
    <t>Промышленное производство</t>
  </si>
  <si>
    <t>Агропромышленный комплекс</t>
  </si>
  <si>
    <t>Инвестиционный комплекс</t>
  </si>
  <si>
    <t>Финансы и бюджет</t>
  </si>
  <si>
    <t>Деятельность научно-исследовательских организаций</t>
  </si>
  <si>
    <t>Внешнеэкономическая деятельность</t>
  </si>
  <si>
    <t>Состояние инфраструктуры территории</t>
  </si>
  <si>
    <t xml:space="preserve">    Социальная инфраструктура</t>
  </si>
  <si>
    <t xml:space="preserve">    Водоснабжение и канализация</t>
  </si>
  <si>
    <t xml:space="preserve">    Электроэнергетика </t>
  </si>
  <si>
    <t xml:space="preserve">    Теплоснабжение</t>
  </si>
  <si>
    <t xml:space="preserve">    Газоснабжение</t>
  </si>
  <si>
    <t xml:space="preserve">    Транспорт</t>
  </si>
  <si>
    <t xml:space="preserve">    Связь</t>
  </si>
  <si>
    <t xml:space="preserve">    Гостиничное хозяйство</t>
  </si>
  <si>
    <t>Развитие потребительского рынка товаров и услуг</t>
  </si>
  <si>
    <t>Ситуация в сфере занятости и на рынке труда</t>
  </si>
  <si>
    <t xml:space="preserve">Охрана окружающей среды </t>
  </si>
  <si>
    <t>Правонарушения</t>
  </si>
  <si>
    <t>Форма № 1</t>
  </si>
  <si>
    <t>Годы</t>
  </si>
  <si>
    <t>ПРИРОДНО-РЕСУРСНЫЙ ПОТЕНЦИАЛ</t>
  </si>
  <si>
    <t>1. Географическое положение:</t>
  </si>
  <si>
    <t xml:space="preserve">           в том числе:</t>
  </si>
  <si>
    <t>сельскохозяйственные угодья</t>
  </si>
  <si>
    <t>из них:</t>
  </si>
  <si>
    <t>Пашня</t>
  </si>
  <si>
    <t>сенокосы и пастбища</t>
  </si>
  <si>
    <t>многолетние насаждения (сады, ягодники, виноградники и другие насаждения)</t>
  </si>
  <si>
    <t>Лесные земли</t>
  </si>
  <si>
    <t>ПРАВОНАРУШЕНИЯ</t>
  </si>
  <si>
    <t>АДМИНИСТРАТИВНО-ТЕРРИТОРИАЛЬНОЕ ДЕЛЕНИЕ</t>
  </si>
  <si>
    <t>Статус муниципального образования (городской округ/ муниципальный район)</t>
  </si>
  <si>
    <t>Городские поселения</t>
  </si>
  <si>
    <t>Сельские поселения</t>
  </si>
  <si>
    <t>Сельские населенные пункты</t>
  </si>
  <si>
    <t>Городские населенные пункты</t>
  </si>
  <si>
    <t>поселок городского типа</t>
  </si>
  <si>
    <t>город областного значения</t>
  </si>
  <si>
    <t>город районного значения</t>
  </si>
  <si>
    <t>внутри- городские районы</t>
  </si>
  <si>
    <t xml:space="preserve">Административно-территориальное деление </t>
  </si>
  <si>
    <t xml:space="preserve">   - протяженность с севера на юг ___ км, с запада на восток ____ км</t>
  </si>
  <si>
    <t xml:space="preserve">оросительно-дренажные каналы </t>
  </si>
  <si>
    <t>форма собственности водных объектов (Российской Федерации, субъекта федерации, муниципальная, частная)</t>
  </si>
  <si>
    <t>5.     Водные ресурсы:</t>
  </si>
  <si>
    <t>Кустарники</t>
  </si>
  <si>
    <t>Земли застройки</t>
  </si>
  <si>
    <t>Прочие земли</t>
  </si>
  <si>
    <t>Наименование показателей</t>
  </si>
  <si>
    <t>НАСЕЛЕНИЕ</t>
  </si>
  <si>
    <t>на начало года</t>
  </si>
  <si>
    <t>человек</t>
  </si>
  <si>
    <t>Единица измерения</t>
  </si>
  <si>
    <t>номеров</t>
  </si>
  <si>
    <t>Число таксофонов</t>
  </si>
  <si>
    <t>Доля инновационной продукции в общем объеме отгруженной продукции</t>
  </si>
  <si>
    <t>Действующие на территории муниципального образования крупные промышленные бизнес-группы (холдинги) и входящие в них предприятия, в том числе трансроссийские (краткие сведения):        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</si>
  <si>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Объем отгруженных товаров собственного производства, выполненных работ и услуг собственными силами (по чистым видам экономической деятельности)</t>
  </si>
  <si>
    <t>Объем отгруженных товаров собственного производства, выполненных работ и услуг собственными силами</t>
  </si>
  <si>
    <t>Индекс производства</t>
  </si>
  <si>
    <t>Развитие малого предпринимательства</t>
  </si>
  <si>
    <t>Количество малых предприятий</t>
  </si>
  <si>
    <t>Распределение инвестиций в основной капитал по источникам финансирования:</t>
  </si>
  <si>
    <t>Распределение инвестиций в основной капитал по  видам экономической деятельности (ОКВЭД2):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</si>
  <si>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</si>
  <si>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</si>
  <si>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</si>
  <si>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Строительство 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</si>
  <si>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</si>
  <si>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</si>
  <si>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</si>
  <si>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</si>
  <si>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</si>
  <si>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недвижимостью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</si>
  <si>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</si>
  <si>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</si>
  <si>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</si>
  <si>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</si>
  <si>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 xml:space="preserve">Деятельность в области культуры, спорта, организации досуга и развлечений </t>
  </si>
  <si>
    <t xml:space="preserve">Предоставление прочих видов услуг </t>
  </si>
  <si>
    <t xml:space="preserve">Выполнено работ и услуг собственными силами организаций по договорам строительного подряда </t>
  </si>
  <si>
    <t>Темп роста в фактических ценах</t>
  </si>
  <si>
    <t>в % к предыдущему году в фактических ценах</t>
  </si>
  <si>
    <t>Перечень крупных инвестиционных проектов, реализуемых  на территории                                                                                                            муниципального образования</t>
  </si>
  <si>
    <t xml:space="preserve">     - запасы </t>
  </si>
  <si>
    <t xml:space="preserve">     - денежные средства и денежные эквиваленты</t>
  </si>
  <si>
    <t xml:space="preserve">     - финансовые и другие оборотные активы (включая дебиторскую задолженность)</t>
  </si>
  <si>
    <t xml:space="preserve">     функционирование представительных органов муниципальных образований</t>
  </si>
  <si>
    <t xml:space="preserve">     здравоохранение</t>
  </si>
  <si>
    <t xml:space="preserve">     физическая культура и спорт</t>
  </si>
  <si>
    <t>Количество зарегистрированных предприятий с  иностранными инвестициями</t>
  </si>
  <si>
    <t xml:space="preserve">Количество предприятий с  иностранными инвестициями, осуществляющих свою деятельность на территории муниципального образования </t>
  </si>
  <si>
    <t>Число клубных учреждений</t>
  </si>
  <si>
    <t>**) - определяется как отношение численности детей, посещающих организации, осуществляющих образовательную деятельность по образовательным программам дошкольного образования, присмотр и уход за детьми к численности детей в возрасте 1-6 лет по данным статистики демографии, скорректированной на численность детей в возрасте 5-6 лет, обучающихся в школе</t>
  </si>
  <si>
    <t>Доля продукции, постав-ляемой на экспорт, %</t>
  </si>
  <si>
    <t>СОЦИАЛЬНО ОРИЕНТИРОВАННЫЕ НЕКОММЕРЧЕСКИЕ ОРГАНИЗАЦИИ</t>
  </si>
  <si>
    <t>Количество СОНКО, зарегистрированных на территории муниципального образования</t>
  </si>
  <si>
    <t>Наличие муниципальной программы, направленной на поддержку и развитие СОНКО</t>
  </si>
  <si>
    <t>да/нет</t>
  </si>
  <si>
    <t>Количество СОНКО муниципального образования, получивших финансовую поддержку,  в том числе:</t>
  </si>
  <si>
    <t>за счет средств федерального бюджета</t>
  </si>
  <si>
    <t>за счет средств регионального бюджета</t>
  </si>
  <si>
    <t>за счет средств местного бюджета</t>
  </si>
  <si>
    <t>за счет средств негосударственных фондов</t>
  </si>
  <si>
    <t>Наличие в муниципальном образовании ресурсного цетра (филиала ресурсного центра) по поддержки СОНКО</t>
  </si>
  <si>
    <t>Форма № 25</t>
  </si>
  <si>
    <t xml:space="preserve">Информация о свободных производственных площадках муниципального образования, предполагаемых для реализации инвестиционных проектов (brownfield и greenfield) </t>
  </si>
  <si>
    <t xml:space="preserve">Местоположение и краткое описание </t>
  </si>
  <si>
    <t>Контакты лица, обладающего информацией о площадке</t>
  </si>
  <si>
    <t>Общая площадь, га</t>
  </si>
  <si>
    <t>Возможность расширения за счет прилегающей территории</t>
  </si>
  <si>
    <t>Наличие строений на площадке</t>
  </si>
  <si>
    <t>Категория земель</t>
  </si>
  <si>
    <t>Транспортно-логистическая инфраструктура площадки, расстояние до трасс федерального и регионального значения</t>
  </si>
  <si>
    <t>Инженерная инфраструктура (наличие водоснабжения, газоснабжения, водоотведения, теплоснабжения, электроснабжения, расстояние (при отсутствии) до точек подключения к инженерные сетям</t>
  </si>
  <si>
    <t>Доступность трудовых ресурсов в пределах 10 км</t>
  </si>
  <si>
    <t xml:space="preserve">Имеющаяся на площадке связь (операторы мобильной связи при наличие) 
</t>
  </si>
  <si>
    <t xml:space="preserve">Социальная инфраструктура  в 30 минутах транспортной  доступности (медицинские учреждения, МЧС, культурно-досуговые центры) </t>
  </si>
  <si>
    <t>Координаты (долгота, широта)</t>
  </si>
  <si>
    <t>Форма собствен- ности на землю</t>
  </si>
  <si>
    <t>Дополни-  тельная информация</t>
  </si>
  <si>
    <t>Процент выполнения (невыполнения) норматива (%)</t>
  </si>
  <si>
    <t>Фактическая обеспеченность населения площадью торговых объектов</t>
  </si>
  <si>
    <t>Фактическая обеспеченность населения площадью стационарных торговых объектов (суммарная)</t>
  </si>
  <si>
    <t>кв. метров          на 1 тыс. чел.</t>
  </si>
  <si>
    <r>
      <t>Фактическая обеспеченность населения площадью</t>
    </r>
    <r>
      <rPr>
        <b/>
        <sz val="14"/>
        <rFont val="Times New Roman"/>
        <family val="1"/>
        <charset val="204"/>
      </rPr>
      <t xml:space="preserve"> нестационарных</t>
    </r>
    <r>
      <rPr>
        <sz val="14"/>
        <rFont val="Times New Roman"/>
        <family val="1"/>
        <charset val="204"/>
      </rPr>
      <t xml:space="preserve"> торговых объектов (павильонов и киосков):</t>
    </r>
  </si>
  <si>
    <t xml:space="preserve"> * - Объем реализации платных услуг населению показывается с учетом экспертной оценки объемов в незарегистрированных предприятиях, а также услуг, осуществляемых частными лицами.</t>
  </si>
  <si>
    <t>объектов на 10 тыс. чел.</t>
  </si>
  <si>
    <t xml:space="preserve">     по продаже печатной продукции</t>
  </si>
  <si>
    <t xml:space="preserve">     по продаже продукции общественного питания</t>
  </si>
  <si>
    <t xml:space="preserve">     по продаже продовольственных товаров и сельскохозяйственной продукции </t>
  </si>
  <si>
    <t>Информация о свободных производственных площадках, предполагаемых для реализации инвестиционных проектов</t>
  </si>
  <si>
    <t>Социально ориентированные некоммерческие организации</t>
  </si>
  <si>
    <t>Год образования 16.07.1928</t>
  </si>
  <si>
    <t>Наименование и номер документа об образовании Постановление ВЦИК "О введении административно-территориального деления"</t>
  </si>
  <si>
    <t>Площадь муниципального образования 2102,9 кв.км.</t>
  </si>
  <si>
    <t>Плотность населения 11,5 чел/кв.м.</t>
  </si>
  <si>
    <t>Наименование административного центра  с. Борское</t>
  </si>
  <si>
    <t>Расстояние от административного центра до областного центра  128 км</t>
  </si>
  <si>
    <t>Название ближайшей железнодорожной станции ст. Неприк</t>
  </si>
  <si>
    <t>Расстояние до ближайшей железнодорожной станции 2км</t>
  </si>
  <si>
    <t>м.р. Борский</t>
  </si>
  <si>
    <t xml:space="preserve">  -  общая площадь муниципального образования 2102,9 кв.км</t>
  </si>
  <si>
    <t xml:space="preserve">  - рельеф: равнинный</t>
  </si>
  <si>
    <t>черноземы, песчаные,супесчаные</t>
  </si>
  <si>
    <t xml:space="preserve">2.Возрастная структура населения: </t>
  </si>
  <si>
    <t>трудоспособном возрасте</t>
  </si>
  <si>
    <t>старше трудоспособного возраста</t>
  </si>
  <si>
    <t>Отпущено тепловой энергии</t>
  </si>
  <si>
    <t>Гкал</t>
  </si>
  <si>
    <t>Отпущено воды</t>
  </si>
  <si>
    <t>тыс.м.куб</t>
  </si>
  <si>
    <t>Общий тираж газеты Борские известия</t>
  </si>
  <si>
    <t>Прозводство минеральной воды</t>
  </si>
  <si>
    <t>тыс.бут.</t>
  </si>
  <si>
    <t>Производство майонеза</t>
  </si>
  <si>
    <t>Производство растительного масла</t>
  </si>
  <si>
    <t>Прозводство колбасных изделий</t>
  </si>
  <si>
    <t>пос. на 1000</t>
  </si>
  <si>
    <t>Число посещений музеев на 1000 чел. населения</t>
  </si>
  <si>
    <t>Количество негосударственных высших учебных заведений</t>
  </si>
  <si>
    <t>Число государственных и муниципальных учебных заведений начального профессионального образования (на начало учебного года)</t>
  </si>
  <si>
    <t xml:space="preserve">           в них учащихся</t>
  </si>
  <si>
    <t>Количество общеобразовательных школ - всего( с филиалами)</t>
  </si>
  <si>
    <t>н/д</t>
  </si>
  <si>
    <t>Количество произошедших дорожно-транспортных происшествий (по которым возбуждены уголовные дела)</t>
  </si>
  <si>
    <t>Охват детей дошкольным образованием **</t>
  </si>
  <si>
    <t>2016/2015</t>
  </si>
  <si>
    <t>объектов на 1 тыс. чел.</t>
  </si>
  <si>
    <t xml:space="preserve">                - канализацией (в выгребные ямы)</t>
  </si>
  <si>
    <t>6/29,9</t>
  </si>
  <si>
    <t>27,5/2,4</t>
  </si>
  <si>
    <t>нет</t>
  </si>
  <si>
    <t>Промышленное производство                                                          (РАЗДЕЛ B "Добыча полезных ископаемых" +                  РАЗДЕЛ C "Обрабатывающие производства" +                            РАЗДЕЛ D"Обеспечение электрической энергией, газом и паром; кондиционирование воздуха" +                                   РАЗДЕЛ E"Водоснабжение; водоотведение, организация сбора и утилизации отходов, деятельность по ликвидации загрязнений")</t>
  </si>
  <si>
    <t>млн.руб.</t>
  </si>
  <si>
    <t xml:space="preserve">Индекс промышленного производства </t>
  </si>
  <si>
    <t xml:space="preserve">% к предыдущему году </t>
  </si>
  <si>
    <t>РАЗДЕЛ В. Добыча полезных ископаемых</t>
  </si>
  <si>
    <t>06 Добыча сырой нефти и природного газа:</t>
  </si>
  <si>
    <t>08 Добыча прочих полезных ископаемых:</t>
  </si>
  <si>
    <t>09 Предоставление услуг в области добычи полезных ископаемых:</t>
  </si>
  <si>
    <t>РАЗДЕЛ C. Обрабатывающие производства</t>
  </si>
  <si>
    <t>10 Производство пищевых продуктов:</t>
  </si>
  <si>
    <t>11 Производство напитков:</t>
  </si>
  <si>
    <t>13 Производство текстильных изделий:</t>
  </si>
  <si>
    <t>14 Производство одежды:</t>
  </si>
  <si>
    <t>15 Производство кожи и изделий из кожи:</t>
  </si>
  <si>
    <t>16 Обработка древесины и производство изделий из дерева и пробки, кроме мебели, производство изделий из соломки и материалов для плетения:</t>
  </si>
  <si>
    <t>17 Производство бумаги и бумажных изделий:</t>
  </si>
  <si>
    <t>18 Деятельность полиграфическая и копирование носителей информации:</t>
  </si>
  <si>
    <t>19 Производство кокса и нефтепродуктов:</t>
  </si>
  <si>
    <t>20 Производство химических веществ и химических продуктов:</t>
  </si>
  <si>
    <t>21 Производство лекарственных средств и материалов, применяемых в медицинских целях:</t>
  </si>
  <si>
    <t>22 Производство резиновых и пластмассовых изделий:</t>
  </si>
  <si>
    <t>23 Производство прочей неметаллической минеральной продукции:</t>
  </si>
  <si>
    <t>24 Производство металлургическое:</t>
  </si>
  <si>
    <t>25 Производство готовых металлических изделий, кроме машин и оборудования:</t>
  </si>
  <si>
    <t>26 Производство компьютеров, электронных и  оптических изделий:</t>
  </si>
  <si>
    <t>27 Производство электрического оборудования:</t>
  </si>
  <si>
    <t>28 Производство машин и оборудования, не включенных в другие группировки:</t>
  </si>
  <si>
    <t>29 Производство автотранспортных средств, прицепов и полуприцепов:</t>
  </si>
  <si>
    <t>30 Производство прочих транспортных средств и оборудования:</t>
  </si>
  <si>
    <t>31 Производство мебели:</t>
  </si>
  <si>
    <t>32 Производство прочих готовых изделий:</t>
  </si>
  <si>
    <t>33 Ремонт и монтаж машин и оборудования:</t>
  </si>
  <si>
    <t>РАЗДЕЛ D. Обеспечение электрической энергией, газом и паром; кондиционирование воздуха</t>
  </si>
  <si>
    <t>РАЗДЕЛ E. Водоснабжение; водоотведение, организация сбора и утилизации отходов, деятельность по ликвидации загрязнений</t>
  </si>
  <si>
    <t>2017/2016</t>
  </si>
  <si>
    <t>6/30,6</t>
  </si>
  <si>
    <t>29,8/0,8</t>
  </si>
  <si>
    <t>Протяженность сетей в двухтрубном исчислении</t>
  </si>
  <si>
    <t>Типовое</t>
  </si>
  <si>
    <t>ГБОУ СОШ № 1 «ОЦ» с. Борское 
446660, Самарская область, Борский район, с. Борское, ул. Ленина, 76</t>
  </si>
  <si>
    <t>Нет</t>
  </si>
  <si>
    <t>СП,,реализующее основные общеобразовательные программы дошкольного образования - Детский сад "Колокольчик" ГБОУ СОШ №1 "ОЦ" с. Борское
446660, Самарская область, Борский район, с. Борское, ул. Ленина, 59</t>
  </si>
  <si>
    <t>СП , реализующее основные общеобразовательные программы дошкольного образования - Детский сад "Колокольчик" ГБОУ СОШ №1 "ОЦ" с. Борское
446660, Самарская область, Борский район, с. Борское, ул. Советская, 26</t>
  </si>
  <si>
    <t>СП, реализующее общеобразовательные программы дополнительного образования детей - Дом детского творчества "Гармония" ГБОУ СОШ №1 "ОЦ" с. Борское
446660, Самарская область, Борский район, с. Борское, ул. Первомайская, 50</t>
  </si>
  <si>
    <t>приспособленное</t>
  </si>
  <si>
    <t>Благодаровский филиал ГБОУ СОШ №1 "ОЦ" с. Борское,
446672, Самарская область, Борский район, с. Благодаровка, ул. Центральная, 89</t>
  </si>
  <si>
    <t>Усманский филиал ГБОУ СОШ №1 "ОЦ" с. Борское,
446675, Самарская область, Борский район, с. Усманка, ул. Центральная, 23</t>
  </si>
  <si>
    <t>Таволжанский филиал ГБОУ СОШ №1 "ОЦ" с. Борское,
446676, Самарская область, Борский район, с. Таволжанка, ул. Школьная, 18</t>
  </si>
  <si>
    <t>Подгорненский филиал ГБОУ СОШ №1 "ОЦ" с. Борское,
446687, Самарская область, Борский район, с. Подгорное, ул. Центральная, 27 Б</t>
  </si>
  <si>
    <t>ГБОУ СОШ№ 2 «ОЦ» с. Борское 
 446660, Борский район,   с. Борское,  ул. Ст. Разина, 128</t>
  </si>
  <si>
    <t>СП, реализующее общеобразовательные программы дополнительного образования детей - Детско-юношеская спортивная школа ГБОУ СОШ №2 "ОЦ" с. Борское
 446660,Борский район,  с.Борское, ул. Первомайская, 50</t>
  </si>
  <si>
    <t>СП, реализующее  основные общеобразовательные программы дошкольного образования - Детский сад "Солнышко" ГБОУ СОШ №2 "ОЦ" с. Борское ,корпус №1,
446660, Самарская область, Борский район, с. Борское, ул. Молодежная, 7</t>
  </si>
  <si>
    <t>СП, реализующее  основные общеобразовательные программы дошкольного образования - Детский сад "Солнышко" ГБОУ СОШ №2 "ОЦ" с. Борское,корпус №2,
446660, Самарская область, Борский район, с. Борское, ул. Советская, 53</t>
  </si>
  <si>
    <t>СП, реализующее  основные общеобразовательные программы дошкольного образования - детский сад "Солнышко" ГБОУ СОШ №2 "ОЦ" с. Борское, корпус №3,
446660, Самарская область, Борский район, с. Борское, ул. Ленинградская, 128</t>
  </si>
  <si>
    <r>
      <t xml:space="preserve">Больше-Алдаркинский филиал  ГБОУ СОШ №2 "ОЦ" с. Борское,
</t>
    </r>
    <r>
      <rPr>
        <i/>
        <sz val="10"/>
        <rFont val="Times New Roman"/>
        <family val="1"/>
        <charset val="204"/>
      </rPr>
      <t xml:space="preserve">446681, Борский район,  </t>
    </r>
    <r>
      <rPr>
        <i/>
        <sz val="10"/>
        <color indexed="8"/>
        <rFont val="Times New Roman"/>
        <family val="1"/>
        <charset val="204"/>
      </rPr>
      <t>с. Б-Алдаркино, ул. Молодежная, 22</t>
    </r>
  </si>
  <si>
    <t>Новоборский филиал ГБОУ СОШ №2 "ОЦ" с. Борское  446666, Самарская обл, Борский район, п. Новоборский, ул. Куйбышева, 1б</t>
  </si>
  <si>
    <r>
      <t xml:space="preserve">СП Новоборского филиала ГБОУ СОШ №2 ОЦ с. Борское, реализующее программы дошкольного образования ,
 </t>
    </r>
    <r>
      <rPr>
        <i/>
        <sz val="10"/>
        <rFont val="Times New Roman"/>
        <family val="1"/>
        <charset val="204"/>
      </rPr>
      <t xml:space="preserve">446666, Самарская область, Борский район, </t>
    </r>
    <r>
      <rPr>
        <i/>
        <sz val="10"/>
        <color indexed="8"/>
        <rFont val="Times New Roman"/>
        <family val="1"/>
        <charset val="204"/>
      </rPr>
      <t xml:space="preserve"> 
п. Новоборский, Строителей, 7б</t>
    </r>
  </si>
  <si>
    <r>
      <t xml:space="preserve">Алексеевский филиал ГБОУ СОШ №2 "ОЦ" с. Борское, </t>
    </r>
    <r>
      <rPr>
        <i/>
        <sz val="10"/>
        <rFont val="Times New Roman"/>
        <family val="1"/>
        <charset val="204"/>
      </rPr>
      <t xml:space="preserve">446674, Самарская область, </t>
    </r>
    <r>
      <rPr>
        <i/>
        <sz val="10"/>
        <color indexed="8"/>
        <rFont val="Times New Roman"/>
        <family val="1"/>
        <charset val="204"/>
      </rPr>
      <t xml:space="preserve"> Борский район, с. Алексеевка, ул. Школьная, 53в</t>
    </r>
  </si>
  <si>
    <r>
      <t xml:space="preserve">Ново-Геранькинский филиал ГБОУ СОШ №2 "ОЦ",
 </t>
    </r>
    <r>
      <rPr>
        <i/>
        <sz val="10"/>
        <rFont val="Times New Roman"/>
        <family val="1"/>
        <charset val="204"/>
      </rPr>
      <t>446686, Самарская область, Борский район, с.</t>
    </r>
    <r>
      <rPr>
        <i/>
        <sz val="10"/>
        <color indexed="8"/>
        <rFont val="Times New Roman"/>
        <family val="1"/>
        <charset val="204"/>
      </rPr>
      <t xml:space="preserve"> Ново-Геранькино, ул. Молодежная, </t>
    </r>
    <r>
      <rPr>
        <i/>
        <sz val="10"/>
        <rFont val="Times New Roman"/>
        <family val="1"/>
        <charset val="204"/>
      </rPr>
      <t>101А</t>
    </r>
  </si>
  <si>
    <t>ГБОУ СОШ пос. Новый Кутулук 
446663, Самарская область,
Борский район, пос. Новый Кутулук, ул. Школьная, 8</t>
  </si>
  <si>
    <t>Долматовский филиал  ГБОУ СОШ пос. Новый Кутулук 
446667, Самарская область,
Борский район, с. Долматовка, ул. Молодежная, 8А</t>
  </si>
  <si>
    <t xml:space="preserve">ГБОУ СОШ с.Петровка                      
446685 Самарская область, Борский район, с.Петровка, ул. Советская,  44А
</t>
  </si>
  <si>
    <t>Подсолнечный филиал ГБОУ СОШ "ОЦ" с. Петровка, 
446684, Самарская область, Борский район, с.Подсолнечное,  ул. Молодёжная,  1</t>
  </si>
  <si>
    <r>
      <t>СП Подсолнечного филиала ГБОУ СОШ  "ОЦ" с. Петровка, реализующее общеобразовательные программы дошкольного образования, 
446684, Самарская область, Борский район, с.Подсолнечное, ул. Центральная,  35</t>
    </r>
    <r>
      <rPr>
        <i/>
        <sz val="10"/>
        <color indexed="8"/>
        <rFont val="Times New Roman"/>
        <family val="1"/>
        <charset val="204"/>
      </rPr>
      <t xml:space="preserve">
</t>
    </r>
  </si>
  <si>
    <t>Языковский филиал ГБОУ СОШ  с. Петровка,                      446684, Самарская область, Борский район, с.Языково, ул. Кооперативная,  87</t>
  </si>
  <si>
    <t>СП Языковского филиала ГБОУ СОШ  "ОЦ" с. Петровка, реализующее общеобразовательные программы дошкольного образования,, 
446688,Самарская область, Борский район, с.Языково, ул. Кооперативная, д. 89</t>
  </si>
  <si>
    <t>Васильевский филиал ГБОУ СОШ с. Петровка,                                      446689, Самарская область, Борский район, с. Васильевк, ул. Центральная, д.37</t>
  </si>
  <si>
    <t>ГБОУ ООШ с. Гвардейцы 
446670, Самарская область, Борский район, с. Гвардейцы,  ул. Школьная, 2</t>
  </si>
  <si>
    <t>СП ГБОУ ООШ  с. Гвардейцы,  реализующие общеобразовательные программы дошкольного образования,
446670, Самарская область, Борский район, с. Гвардейцы, ул. Школьная, 4</t>
  </si>
  <si>
    <t>ГБОУ ООШ с. Заплавное 
446673, Самарская область, Борский район, с. Заплавное, ул. Любимовка, 25 А</t>
  </si>
  <si>
    <t>типовое</t>
  </si>
  <si>
    <t>ГБОУ ООШ с. Коноваловка 
446691, Самарская область, Борский район,
с. Коноваловка, ул. Нижне-Ленинская, 10</t>
  </si>
  <si>
    <t>СП ГБОУ ООШ  с. Коноваловка, реализующее общеобразовательные программы дошкольного образования,
446691, Самарская область, Борский район, с. Коноваловка, ул. Нижне-Ленинская,6</t>
  </si>
  <si>
    <t>2018/2017</t>
  </si>
  <si>
    <t xml:space="preserve">    сельскохозяйственные предприятия</t>
  </si>
  <si>
    <t xml:space="preserve">   личные подсобные хозяйства населения</t>
  </si>
  <si>
    <t xml:space="preserve">   крестьянские (фермерские) хозяйства</t>
  </si>
  <si>
    <t>Валовая продукция сельского хозяйства во всех категориях хозяйств (в фактитических ценах)</t>
  </si>
  <si>
    <t xml:space="preserve">   в т.ч. сельскохозяйственные предприятия</t>
  </si>
  <si>
    <t xml:space="preserve">Индекс производства продукции сельского хозяйства во всех категориях хозяйств  (в сопоставимых ценах)                  </t>
  </si>
  <si>
    <t>в %  к пред.году</t>
  </si>
  <si>
    <r>
      <t>в т.ч.сельскохозяйственные угодья</t>
    </r>
    <r>
      <rPr>
        <sz val="12"/>
        <color indexed="8"/>
        <rFont val="Times New Roman"/>
        <family val="1"/>
        <charset val="204"/>
      </rPr>
      <t xml:space="preserve"> во всех категориях хозяйств</t>
    </r>
  </si>
  <si>
    <t>тыс.га</t>
  </si>
  <si>
    <r>
      <t>пашня</t>
    </r>
    <r>
      <rPr>
        <sz val="12"/>
        <color indexed="8"/>
        <rFont val="Times New Roman"/>
        <family val="1"/>
        <charset val="204"/>
      </rPr>
      <t xml:space="preserve"> во всех категориях хозяйств </t>
    </r>
  </si>
  <si>
    <t>Посевная площадь во всех категориях хозяйств</t>
  </si>
  <si>
    <t xml:space="preserve">  из нее:</t>
  </si>
  <si>
    <t xml:space="preserve">Зерновые культуры </t>
  </si>
  <si>
    <t>Картофель</t>
  </si>
  <si>
    <t xml:space="preserve">Овощи </t>
  </si>
  <si>
    <r>
      <t xml:space="preserve">Зерновые культуры </t>
    </r>
    <r>
      <rPr>
        <sz val="12"/>
        <color indexed="8"/>
        <rFont val="Times New Roman"/>
        <family val="1"/>
        <charset val="204"/>
      </rPr>
      <t xml:space="preserve">(в весе после доработки) </t>
    </r>
  </si>
  <si>
    <t>все категории хозяйств</t>
  </si>
  <si>
    <t xml:space="preserve">Картофель </t>
  </si>
  <si>
    <t xml:space="preserve">   все категории хозяйств</t>
  </si>
  <si>
    <r>
      <t>Мясо (</t>
    </r>
    <r>
      <rPr>
        <sz val="12"/>
        <color indexed="8"/>
        <rFont val="Times New Roman"/>
        <family val="1"/>
        <charset val="204"/>
      </rPr>
      <t xml:space="preserve">в живом весе) </t>
    </r>
  </si>
  <si>
    <t xml:space="preserve">Молоко </t>
  </si>
  <si>
    <t xml:space="preserve">Яйца </t>
  </si>
  <si>
    <t xml:space="preserve">  все категории хозяйств</t>
  </si>
  <si>
    <r>
      <t xml:space="preserve">Шерсть </t>
    </r>
    <r>
      <rPr>
        <sz val="12"/>
        <color indexed="8"/>
        <rFont val="Times New Roman"/>
        <family val="1"/>
        <charset val="204"/>
      </rPr>
      <t xml:space="preserve">(в физическом весе) </t>
    </r>
  </si>
  <si>
    <t xml:space="preserve">   все категории хозяйств </t>
  </si>
  <si>
    <t xml:space="preserve">  крестьянские (фермерские) хозяйства</t>
  </si>
  <si>
    <t xml:space="preserve">Поголовье </t>
  </si>
  <si>
    <t xml:space="preserve">Поголовье птицы </t>
  </si>
  <si>
    <t xml:space="preserve">   надой молока на одну фуражную корову</t>
  </si>
  <si>
    <t xml:space="preserve">   среднесуточный привес крупного рогатого скота</t>
  </si>
  <si>
    <t xml:space="preserve">   среднесуточный привес свиней</t>
  </si>
  <si>
    <t xml:space="preserve">   настриг шерсти на одну овцу</t>
  </si>
  <si>
    <t xml:space="preserve">   яйценоскость</t>
  </si>
  <si>
    <t xml:space="preserve">  минеральных  (на 1 га  посевной площади)</t>
  </si>
  <si>
    <t xml:space="preserve">   органических (на 1 га  посевной площади)</t>
  </si>
  <si>
    <t xml:space="preserve">   плуги</t>
  </si>
  <si>
    <t xml:space="preserve">   культиваторы</t>
  </si>
  <si>
    <t xml:space="preserve">   сеялки</t>
  </si>
  <si>
    <t xml:space="preserve">   зерноуборочные</t>
  </si>
  <si>
    <t xml:space="preserve">   кормоуборочные</t>
  </si>
  <si>
    <t>Финансовые результаты деятельности сельскохозяйственных организаций</t>
  </si>
  <si>
    <t xml:space="preserve">   число прибыльных  организаций</t>
  </si>
  <si>
    <t xml:space="preserve">  число убыточных организаций</t>
  </si>
  <si>
    <t xml:space="preserve">   прибыль (убыток)</t>
  </si>
  <si>
    <t xml:space="preserve">  уровень рентабельности </t>
  </si>
  <si>
    <t xml:space="preserve">  Степень износа основных фондов</t>
  </si>
  <si>
    <t xml:space="preserve">   вид  продукции</t>
  </si>
  <si>
    <t>Ввод построенных автомобильных дорог общего пользования местного значения</t>
  </si>
  <si>
    <t>Ввод реконструированных автомобильных дорог общего пользования местного значения</t>
  </si>
  <si>
    <t>Ввод отремонтированных автомобильных дорог общего пользования местного значения</t>
  </si>
  <si>
    <t>Протяженность бесхозяйных автомобильных дорог, всего, в том числе:</t>
  </si>
  <si>
    <t>Плотность автомобильных дорог общего пользования с твердым покрытием</t>
  </si>
  <si>
    <t>обеспечение электрической энергией, газом и паром;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</si>
  <si>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</si>
  <si>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 xml:space="preserve">   торговля оптовая и розничная; ремонт автотранспортных средств и мотоциклов</t>
  </si>
  <si>
    <t xml:space="preserve">  деятельность  гостиниц и предприятий общественного питания</t>
  </si>
  <si>
    <t>транспортировка и хранение</t>
  </si>
  <si>
    <t>деятельность в области информации и связи</t>
  </si>
  <si>
    <t xml:space="preserve">   деятельность финансовая и страховая </t>
  </si>
  <si>
    <t xml:space="preserve">   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</si>
  <si>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</si>
  <si>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</si>
  <si>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 xml:space="preserve">   государственное управление и обеспечение военной безопасности; социальное обеспечение</t>
  </si>
  <si>
    <t xml:space="preserve">   деятельность в области здравоохранения и  социальных услуг</t>
  </si>
  <si>
    <t>деятельность в области культуры, спорта, организации досуга и развлечений</t>
  </si>
  <si>
    <t xml:space="preserve">   предоставление прочих видов услуг</t>
  </si>
  <si>
    <t>Уровень зарегистрированной безработицы относительно населения в трудоспособном возрасте</t>
  </si>
  <si>
    <t xml:space="preserve">   в том числе по видам экономической деятельности: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</si>
  <si>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</si>
  <si>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</si>
  <si>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</si>
  <si>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</si>
  <si>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</si>
  <si>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</si>
  <si>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деятельность гостиниц и предприятий общественного питания</t>
  </si>
  <si>
    <t>деятельность финансовая и страховая</t>
  </si>
  <si>
    <t>деятельность по операциям с недвижимым имуществом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</si>
  <si>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</si>
  <si>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</si>
  <si>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</si>
  <si>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предоставление прочих видов услуг</t>
  </si>
  <si>
    <t xml:space="preserve">Количество несанкционированных свалок на 1 января текущего года </t>
  </si>
  <si>
    <t xml:space="preserve">Объем собранных твердых коммунальных отходов </t>
  </si>
  <si>
    <t>1.Численность населения (на начало года)</t>
  </si>
  <si>
    <t xml:space="preserve">СП ГБОУ СОШ с.Петровка                      
446685 Самарская область, Борский район, с.Петровка, ул. Советская,  44А
</t>
  </si>
  <si>
    <t>Новоборская сельская библиотека-филиал №6 МБУК м.р. Борский "Борская межпоселенческая библиотека"; 446666, Самарская обл, Борский район, пос. Новоборский, ул. Губкина, д.11</t>
  </si>
  <si>
    <t>Центральная межпоселенческая библиотека и Районная детская библиотека им. С.Т. Аксакова МБУК м.р. Борский "Борская межпоселенческая библиотека"; 446660, Самарская обл., Борский район, с. Борское, ул. Ленинградская, д.47б</t>
  </si>
  <si>
    <t>Подсолнечная сельская библиотека-филиал  МБУК м.р. Борский "Борская межпоселенческая библиотека"; 446684, Самарская обл, Борский район, с. Подсолнечное, ул. Центральная, д.35</t>
  </si>
  <si>
    <t>6/36,6</t>
  </si>
  <si>
    <t>29,9/0,8</t>
  </si>
  <si>
    <t xml:space="preserve">   - приграничные муниципальные образования, субъекты Российской Федерации : на севере с Кинель-Черкасским, на западе - с Богатовским, на юге - с Алексеевским районами Самарской области; на востоке - с Бузулукским районом Оренбургской области.</t>
  </si>
  <si>
    <t>2.     Климат: умеренно- континентальный</t>
  </si>
  <si>
    <t>Среднегодовая температура воздуха : -3,8 С</t>
  </si>
  <si>
    <t>Среднегодовое количество осадков : 372 мл</t>
  </si>
  <si>
    <t xml:space="preserve"> высота снежного покрова : 35-75см</t>
  </si>
  <si>
    <t xml:space="preserve"> преобладающие направления ветров: в холодное время года: юго-западные и южные ветра; в теплое время года: западные и северо-западные ветра.</t>
  </si>
  <si>
    <t>Месторождения 
Запасы  растворенного газа</t>
  </si>
  <si>
    <t>гидрографическая сеть (реки, ручьи, озера, родники и т.п.) реки Самара, р.Кутулук (приток Большого Кинеля), реки Таволжанка, Безымянка (приток реки Самары)</t>
  </si>
  <si>
    <r>
      <t xml:space="preserve">6.     Лесные ресурсы </t>
    </r>
    <r>
      <rPr>
        <sz val="14"/>
        <rFont val="Times New Roman"/>
        <family val="1"/>
        <charset val="204"/>
      </rPr>
      <t xml:space="preserve">(площадь (га), типы, видовой состав, назначение).: лиственные, хвойные: сосна, дуб, ель
</t>
    </r>
  </si>
  <si>
    <t>Тип, климатические зоны: лесостепная зона</t>
  </si>
  <si>
    <t>наименование и площадь поверхностных водных объектов (водохранилищ, озер, болот и т.п.): озеро Потапово, Лебяжье</t>
  </si>
  <si>
    <r>
      <t>7.     Рекреационные ресурсы</t>
    </r>
    <r>
      <rPr>
        <sz val="14"/>
        <rFont val="Times New Roman"/>
        <family val="1"/>
        <charset val="204"/>
      </rPr>
      <t xml:space="preserve"> (национальные парки, памятники природы, заповедники, заказники, санатории, зоны отдыха).национальный парк "Бузулукский Бор" Общая площадь зоны 350 тыс.га.; Гостевский шихан (образование земли, присутствует отложение трясового периода) 10,8 га; Неприкский борок 50,6 га; Осинник в истоках р. Лозовки 93,58га (часть территории 10,68га расположен в Кинель-Черкасском районе); Урочище Мечеть 5,2 га; Урочище "Марьин  пупок" 28,1 га.</t>
    </r>
  </si>
  <si>
    <t>2019/2018</t>
  </si>
  <si>
    <t>18/17</t>
  </si>
  <si>
    <t>19/18</t>
  </si>
  <si>
    <t>Твердые коммунальные отходы</t>
  </si>
  <si>
    <t>Количество гостиниц (ИП Синютина Т.В.)</t>
  </si>
  <si>
    <t>Трудовые ресурсы - всего</t>
  </si>
  <si>
    <t xml:space="preserve">   сельское хозяйство, лесное хозяйство, охота, рыболовство и рыбоводство</t>
  </si>
  <si>
    <t xml:space="preserve">       численность безработных, зарегистрированных в службе занятости</t>
  </si>
  <si>
    <t xml:space="preserve">типовое
</t>
  </si>
  <si>
    <t>1169, 4</t>
  </si>
  <si>
    <t>СП Благодаровский филиал ГБОУ СОШ №1 "ОЦ" с. Борское,
446672, Самарская область, Борский район, с. Благодаровка, ул. Центральная, 90</t>
  </si>
  <si>
    <t>СП Усманского филиала ГБОУ СОШ №1 "ОЦ" с. Борское,
446675, Самарская область, Борский район, с. Усманка, ул. Центральная, 23</t>
  </si>
  <si>
    <t>СП Таволжанского филиала ГБОУ СОШ №1 "ОЦ" с. Борское, реализующее общеобразовательные программы дошкольного образования,
446676, Самарская область, Борский район, с. Старая Таволжанка,ул. Восточная, 5</t>
  </si>
  <si>
    <t>СП Таволжанского филиала ГБОУ СОШ №1 "ОЦ" с. Борское, реализующее общеобразовательные программы дошкольного образования,
446676, Самарская область, Борский район, с. Таволжанка,ул. Школьная, 14</t>
  </si>
  <si>
    <t>Не используется в образовательном процессе</t>
  </si>
  <si>
    <t>СП Подгорненского филиала ГБОУ СОШ №1 "ОЦ" с. Борское, реализующее общеобразовательные программы дошкольного образования,
4466887, Самарская область, Борский район, с. Подгорное, ул. Центральная, 27 Д</t>
  </si>
  <si>
    <t>489,,6</t>
  </si>
  <si>
    <t>СП Больше-Алдаркинского филиала  ГБОУ СОШ №2 "ОЦ" с. Борское,
446681, Борский район,  с. Б-Алдаркино, ул. Молодежная, 22</t>
  </si>
  <si>
    <r>
      <t xml:space="preserve">СП Новоборского филиала ГБОУ СОШ №2 ОЦ с. Борское, реализующее программы дошкольного образования ,
 </t>
    </r>
    <r>
      <rPr>
        <i/>
        <sz val="10"/>
        <rFont val="Times New Roman"/>
        <family val="1"/>
        <charset val="204"/>
      </rPr>
      <t xml:space="preserve">446666, Самарская область, Борский район, </t>
    </r>
    <r>
      <rPr>
        <i/>
        <sz val="10"/>
        <color indexed="8"/>
        <rFont val="Times New Roman"/>
        <family val="1"/>
        <charset val="204"/>
      </rPr>
      <t xml:space="preserve"> 
п. Новоборский, ул. Куйбышева 1б</t>
    </r>
  </si>
  <si>
    <t>СП Алексеевский филиал ГБОУ СОШ №2 "ОЦ" с. Борское, 446674, Самарская область,  Борский район, с. Алексеевка, ул. Школьная, 53в</t>
  </si>
  <si>
    <t>СП ГБОУ СОШ пос. Новый Кутулук 
446663, Самарская область,
Борский район, пос. Новый Кутулук, ул. Школьная, 8</t>
  </si>
  <si>
    <t>СП Долматовского филиала ГБОУ СОШ пос. Новый Кутулук 
446667, Самарская область,
Борский район, с. Долматовка, ул. Молодежная, 8А</t>
  </si>
  <si>
    <t>СП ГБОУ ООШ с. Заплавное 
446673, Самарская область, Борский район, с. Заплавное, ул. Любимовка, 25 А</t>
  </si>
  <si>
    <t>ГОУ СПО БГТ
(учебный корпус №1 )
446660, Самарская область,
Борский район, с. Борское,
ул. Советская, 28</t>
  </si>
  <si>
    <t>ГБОУ СПО БГТ
(учебный корпус №2)
446660, Самарская область,
Борский район, с. Борское,
ул. Советская, 28</t>
  </si>
  <si>
    <t>ГБОУ СПО БГТ
(общественно-бытовой блок, ОББ)
446660, Самарская область,
Борский район, с. Борское,
ул. Советская, 28</t>
  </si>
  <si>
    <t>ГБОУ СПО БГТ
(корпус лабораторно-практических занятий)
446660, Самарская область,
Борский район, с. Борское,
ул. Ленина, 116</t>
  </si>
  <si>
    <t>ГБОУ СПО БГТ
(общежитие №1)
446660, Самарская область,
Борский район, с. Борское,
ул. Советская, 28</t>
  </si>
  <si>
    <t>ГБОУ СПО БГТ
(общежитие №2)
446660, Самарская область,
Борский район, с. Борское,
ул. Советская, 28</t>
  </si>
  <si>
    <t>ГБОУ СПО-техникум "Борское
медицинское училище"
(учебный корпус №1)
446660, Самарская область,
Борский район, с. Борское,
ул. Большая, 54</t>
  </si>
  <si>
    <t>ГБОУ СПО-техникум "Борское
медицинское училище"
(учебный корпус №2)
446660, Самарская область,
Борский район, с. Борское,
ул. Большая, 54</t>
  </si>
  <si>
    <t>ГБОУ СПО-техникум Борское
медицинское училище"
(столовая, актовый зал)
446660, Самарская область,
Борский район, с. Борское,
ул. Большая, 54</t>
  </si>
  <si>
    <t>ГБОУ СПО-техникум "Борское
медицинское училище"
(библиотека, спортивный зал)
446660, Самарская область,
Борский район, с. Борское,
ул. Большая, 54</t>
  </si>
  <si>
    <t>ГБОУ СПО-техникум "Борское
медицинское училище"
(общежитие)
446660, Самарская область,
Борский район, с. Борское,
ул. Большая, 54</t>
  </si>
  <si>
    <t>6</t>
  </si>
  <si>
    <t>29,8/1,7</t>
  </si>
  <si>
    <t xml:space="preserve">      ПАСПОРТ                                                                                                                                     социально-экономического развития муниципального района Борский Самарской области за 2020 год</t>
  </si>
  <si>
    <t>количество на 1 января 2021 года</t>
  </si>
  <si>
    <t>20/19</t>
  </si>
  <si>
    <t>2020/2019</t>
  </si>
  <si>
    <t>МАТЕРИАЛЬНАЯ  БАЗА  СОЦИАЛЬНО-КУЛЬТУРНЫХ  УЧРЕЖДЕНИЙ   ГБУЗ  Самарской области Борская центральная  районная больница 2020 год</t>
  </si>
  <si>
    <t>Взрослая поликлиника с. Борское, ул. Октябрьская, д.60</t>
  </si>
  <si>
    <t xml:space="preserve">типовое
</t>
  </si>
  <si>
    <t>Детская поликлиника с. Борское, ул. Октябрьская, д.60</t>
  </si>
  <si>
    <t>Хирургическое отделение с. Борское, ул. Октябрьская, д.60</t>
  </si>
  <si>
    <t>Инфекционное отделение, с. Борское, ул. Октябрьская, д.60</t>
  </si>
  <si>
    <t>Детское отделение с. Борское, ул. Октябрьская, д.60</t>
  </si>
  <si>
    <t>Терапевтическое отделение с. Борское, ул. Октябрьская, д.60</t>
  </si>
  <si>
    <t>Родильное отделение с. Борское, ул. Октябрьская, д.60</t>
  </si>
  <si>
    <t>Стоматологическое отделение с. Борское, ул. Октябрьская, д.60</t>
  </si>
  <si>
    <t>МСО с. Петровка с. Петровка, ул. Ленина д.42а</t>
  </si>
  <si>
    <t>МСО с. Борское с. Борское, ул. Октябрьская, д.60</t>
  </si>
  <si>
    <t>ОВОП с. Петровка, ул. Ленина д.42а</t>
  </si>
  <si>
    <t>Офис врача общей практики с. Новый Кутулук ул. Юбилейная, д.10</t>
  </si>
  <si>
    <t>Офис врача общей практики п. Новоборский ул. Губкина, д.9а</t>
  </si>
  <si>
    <t>Офис врача общей практики с. Усманка ул. Центральная, д.27</t>
  </si>
  <si>
    <t>Офис врача общей практики с. Долматовка, ул. Молодежная, д.4</t>
  </si>
  <si>
    <t>Офис врача общей практики с. Гвардейцы ул. Большая, д.77а</t>
  </si>
  <si>
    <t>Фельдшерско-акушерский пункт с. Марьевка, ул. Чапаевская, д.34 кв.1</t>
  </si>
  <si>
    <t>Фельдшерско-акушерский пункт с. Малое Алдаркино, ул. Кооперативная, д.17</t>
  </si>
  <si>
    <t>Фельдшерско-акушерский пункт с. Большое Алдаркино, ул. Молодежная, д.28</t>
  </si>
  <si>
    <t>Фельдшерско-акушерский пункт с. Гостевка, ул. Луговая, д.3</t>
  </si>
  <si>
    <t>Фельдшерско-акушерский пункт с. Широченка, ул. Центральная, д.65б</t>
  </si>
  <si>
    <t>Фельдшерско-акушерский пункт с. Соколовка, ул. Молодежная, д.20 кв.1</t>
  </si>
  <si>
    <t>Фельдшерско-акушерский пункт п. Немчанка, ул. Большая, д.18</t>
  </si>
  <si>
    <t>Фельдшерско-акушерский пункт п. Березняки, ул. Березовая, д.13</t>
  </si>
  <si>
    <t>Фельдшерско-акушерский пункт с. Клары Цеткин, ул. Центральная, д.71а</t>
  </si>
  <si>
    <t>Фельдшерско-акушерский пункт п. Комсомольский, ул. Лесная, д.6</t>
  </si>
  <si>
    <t>Фельдшерско-акушерский пункт п. Лесной, ул. Центральная, д.54</t>
  </si>
  <si>
    <t>Фельдшерско-акушерский пункт с. Алексеевка, ул. Школьная, д.53а</t>
  </si>
  <si>
    <t>Фельдшерско-акушерский пункт с. Благодаровка, ул. Молодежная, д.23</t>
  </si>
  <si>
    <t>Фельдшерско-акушерский пункт с. Васильевка, ул. Центральная, д.21</t>
  </si>
  <si>
    <t>Фельдшерско-акушерский пункт с. Заплавное, ул. Любимовка, д.24</t>
  </si>
  <si>
    <t>Фельдшерско-акушерский пункт с. Захаровка, ул. Центральная, д.17</t>
  </si>
  <si>
    <t>Фельдшерско-акушерский пункт с. Коноваловка, ул. Нижне-Ленинская, д.1а</t>
  </si>
  <si>
    <t>Фельдшерско-акушерский пункт с. Коптяжево, ул. Молодежная, д.1а</t>
  </si>
  <si>
    <t>Фельдшерско-акушерский пункт с. Неприк, ул. Садовая, д.24а</t>
  </si>
  <si>
    <t>Фельдшерско-акушерский пункт с. Новая Покровка, ул. Кооперативная, д.21а</t>
  </si>
  <si>
    <t>Фельдшерско-акушерский пункт с. Ново-Геранькино, ул. Молодежная 101б</t>
  </si>
  <si>
    <t>Фельдшерско-акушерский пункт с. Подсолнечное, ул. Центральная, д.43</t>
  </si>
  <si>
    <t>Фельдшерско-акушерский пункт с. Покровка, ул. Центральная, д.152</t>
  </si>
  <si>
    <t>Фельдшерско-акушерский пункт с. Соковнинка, ул. Октябрьская, д.79</t>
  </si>
  <si>
    <t>Фельдшерско-акушерский пункт с. Старая Таволжанка, ул. Мира, д.11</t>
  </si>
  <si>
    <t>Фельдшерско-акушерский пункт с. Таволжанка, ул. Центральная, 13</t>
  </si>
  <si>
    <t>Фельдшерско-акушерский пункт с. Языково, ул. Кооперативная, д.89</t>
  </si>
  <si>
    <t>Фельдшерско-акушерский пункт с. Подгорное, ул. Центральная, д.35</t>
  </si>
  <si>
    <t>Фельдшерско-акушерский пункт п. Немчанка, ул. Подшипниковая, д.5</t>
  </si>
  <si>
    <t>МАТЕРИАЛЬНАЯ  БАЗА  СОЦИАЛЬНО-КУЛЬТУРНЫХ  УЧРЕЖДЕНИЙ  2020 год</t>
  </si>
  <si>
    <t xml:space="preserve">музей </t>
  </si>
  <si>
    <t>МБУК «Борский межпоселенческий районный Дом культуры», с. Борское</t>
  </si>
  <si>
    <t>Алексеевский СДК, с. Алексеевка</t>
  </si>
  <si>
    <t>Большеалдаркинский СДК,                                             с. Большое Алдаркино</t>
  </si>
  <si>
    <t>Благодаровский  СДК, с.Благодаровка</t>
  </si>
  <si>
    <t>Васильевский СДК, с. Васильевка</t>
  </si>
  <si>
    <t>Гвардейский СДК, с. Гвардейцы</t>
  </si>
  <si>
    <t>Долматовский СДК, с. Долматовка</t>
  </si>
  <si>
    <t>Заплавненский СДК, с. Заплавное</t>
  </si>
  <si>
    <t>Кларацеткинский СДК, п. им. Клары Цеткин</t>
  </si>
  <si>
    <t>Коноваловский СДК, с.Коноваловка</t>
  </si>
  <si>
    <t>Новоборский СДК, п.Новоборский</t>
  </si>
  <si>
    <t>Новокутулукский СДК, п.Новый Кутулук</t>
  </si>
  <si>
    <t>Новогеранькинский СДК, с. Ново-Геранькино</t>
  </si>
  <si>
    <t>Неприкский СДК, с.Неприк</t>
  </si>
  <si>
    <t>Петровский СДК, с.Петровка</t>
  </si>
  <si>
    <t>Подгорненскинский СДК, с.Подгорное</t>
  </si>
  <si>
    <t>Подсолнечный СДК, с.Подсолнечное</t>
  </si>
  <si>
    <t>Соковнинский СДК, с.Соковнинка</t>
  </si>
  <si>
    <t>Старотаволжанский СДК, с.Старая Таволжанка</t>
  </si>
  <si>
    <t>Таволжанский СДК, с.Таволжанка</t>
  </si>
  <si>
    <t>Усманский СДК, с.Усманка</t>
  </si>
  <si>
    <t>Языковский СДК, с.Языково</t>
  </si>
  <si>
    <t>Сельский клуб деревни Новая Покровка, д. Новая Покровка</t>
  </si>
  <si>
    <t>Сельский клуб села Гостевка, с.Гостевка</t>
  </si>
  <si>
    <t>Коноваловская сельская библиотека-филиал №11 МБУК м.р. Борский "Борская межпоселенческая библиотека"; 446691, Самарская обл, Борский район, с. Коноваловка, ул. Нижне-Ленинская,д.6</t>
  </si>
  <si>
    <t>Петровская сельская библиотека-филиал №20 МБУК м.р. Борский "Борская межпоселенческая библиотека"; 446685, Самарская обл, Борский район, с. Петровка, ул. Ленина, д.36в</t>
  </si>
  <si>
    <t>нас-2257; чит.-401</t>
  </si>
  <si>
    <t>посещения-2848</t>
  </si>
  <si>
    <t>нас-412; чит.-226</t>
  </si>
  <si>
    <t>посещения-1827</t>
  </si>
  <si>
    <t>нас-8907; ЦБ чит-2307, ДБ чит-1649</t>
  </si>
  <si>
    <t>посещение ЦБ-14517; ДБ посещения-10332</t>
  </si>
  <si>
    <t>МАТЕРИАЛЬНАЯ  БАЗА  СОЦИАЛЬНО-КУЛЬТУРНЫХ  УЧРЕЖДЕНИЙ  образование 2020 год</t>
  </si>
  <si>
    <t>3. Уровень рождаемости</t>
  </si>
  <si>
    <t>4. Уровень смертности</t>
  </si>
  <si>
    <t>5. Естественный прирост/убыль</t>
  </si>
  <si>
    <t>6. Миграционный прирост/убыль</t>
  </si>
  <si>
    <t>7.Коэффициент миграционного прироста/убыли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</si>
</sst>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"/>
  </numFmts>
  <fonts count="73" x14ac:knownFonts="1">
    <font>
      <sz val="10"/>
      <name val="Arial Cyr"/>
    </font>
    <font>
      <sz val="10"/>
      <name val="Arial Cy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Arial Cyr"/>
    </font>
    <font>
      <i/>
      <u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Arial Cyr"/>
    </font>
    <font>
      <b/>
      <sz val="12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0"/>
      <name val="Arial Cyr"/>
    </font>
    <font>
      <b/>
      <sz val="13"/>
      <color indexed="8"/>
      <name val="Times New Roman"/>
      <family val="1"/>
      <charset val="204"/>
    </font>
    <font>
      <i/>
      <u/>
      <sz val="13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3"/>
      <name val="Times New Roman"/>
      <family val="1"/>
      <charset val="204"/>
    </font>
    <font>
      <u/>
      <sz val="13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sz val="11"/>
      <name val="Arial Cyr"/>
    </font>
    <font>
      <sz val="12"/>
      <name val="Arial Cyr"/>
    </font>
    <font>
      <sz val="13"/>
      <name val="Arial Cyr"/>
    </font>
    <font>
      <b/>
      <sz val="13"/>
      <name val="Arial Cyr"/>
    </font>
    <font>
      <sz val="12"/>
      <name val="Arial Cyr"/>
      <charset val="204"/>
    </font>
    <font>
      <b/>
      <sz val="12"/>
      <name val="Arial Cyr"/>
    </font>
    <font>
      <b/>
      <sz val="10"/>
      <name val="Times New Roman"/>
      <family val="1"/>
      <charset val="204"/>
    </font>
    <font>
      <i/>
      <u/>
      <sz val="12"/>
      <name val="Arial Cyr"/>
      <charset val="204"/>
    </font>
    <font>
      <sz val="14"/>
      <name val="Arial Cyr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i/>
      <u/>
      <sz val="13"/>
      <name val="Arial Cyr"/>
    </font>
    <font>
      <b/>
      <sz val="14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name val="Arial Cyr"/>
    </font>
    <font>
      <i/>
      <u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i/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0"/>
      <color rgb="FF000000"/>
      <name val="Arial Cy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1" fillId="23" borderId="8" applyNumberFormat="0" applyFont="0" applyAlignment="0" applyProtection="0"/>
    <xf numFmtId="0" fontId="57" fillId="0" borderId="0"/>
  </cellStyleXfs>
  <cellXfs count="632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0" fillId="0" borderId="10" xfId="0" applyBorder="1"/>
    <xf numFmtId="0" fontId="0" fillId="0" borderId="13" xfId="0" applyBorder="1"/>
    <xf numFmtId="0" fontId="18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11" fillId="0" borderId="16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22" fillId="0" borderId="13" xfId="0" applyFont="1" applyBorder="1"/>
    <xf numFmtId="0" fontId="22" fillId="0" borderId="10" xfId="0" applyFont="1" applyBorder="1"/>
    <xf numFmtId="0" fontId="3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/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29" fillId="0" borderId="0" xfId="0" applyFont="1"/>
    <xf numFmtId="0" fontId="7" fillId="0" borderId="0" xfId="0" applyFont="1" applyBorder="1" applyAlignment="1">
      <alignment horizontal="left" vertical="top" wrapText="1" indent="2"/>
    </xf>
    <xf numFmtId="0" fontId="23" fillId="0" borderId="0" xfId="0" applyFont="1"/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top" wrapText="1"/>
    </xf>
    <xf numFmtId="0" fontId="0" fillId="0" borderId="25" xfId="0" applyBorder="1"/>
    <xf numFmtId="0" fontId="0" fillId="0" borderId="26" xfId="0" applyBorder="1"/>
    <xf numFmtId="0" fontId="18" fillId="0" borderId="1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9" fillId="0" borderId="13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0" fillId="0" borderId="0" xfId="0" applyFont="1" applyFill="1"/>
    <xf numFmtId="0" fontId="5" fillId="0" borderId="0" xfId="0" applyFont="1" applyBorder="1" applyAlignment="1">
      <alignment vertical="top" wrapText="1" readingOrder="1"/>
    </xf>
    <xf numFmtId="0" fontId="5" fillId="0" borderId="0" xfId="0" applyFont="1" applyBorder="1" applyAlignment="1">
      <alignment horizontal="center" vertical="center" wrapText="1" readingOrder="1"/>
    </xf>
    <xf numFmtId="164" fontId="5" fillId="0" borderId="0" xfId="0" applyNumberFormat="1" applyFont="1" applyBorder="1" applyAlignment="1">
      <alignment vertical="top" wrapText="1" readingOrder="1"/>
    </xf>
    <xf numFmtId="0" fontId="1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30" fillId="0" borderId="0" xfId="0" applyFont="1"/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0" fillId="0" borderId="0" xfId="0" applyFill="1"/>
    <xf numFmtId="0" fontId="18" fillId="0" borderId="10" xfId="0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center" vertical="top" wrapText="1"/>
    </xf>
    <xf numFmtId="49" fontId="0" fillId="0" borderId="0" xfId="0" applyNumberFormat="1" applyFill="1"/>
    <xf numFmtId="49" fontId="0" fillId="0" borderId="0" xfId="0" applyNumberFormat="1"/>
    <xf numFmtId="0" fontId="18" fillId="0" borderId="13" xfId="0" applyFont="1" applyFill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164" fontId="18" fillId="0" borderId="13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right"/>
    </xf>
    <xf numFmtId="164" fontId="18" fillId="0" borderId="13" xfId="0" applyNumberFormat="1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/>
    <xf numFmtId="0" fontId="0" fillId="0" borderId="10" xfId="0" applyFill="1" applyBorder="1"/>
    <xf numFmtId="0" fontId="0" fillId="0" borderId="0" xfId="0" applyFill="1" applyBorder="1"/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justify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9" fontId="7" fillId="0" borderId="10" xfId="0" applyNumberFormat="1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vertical="top" wrapText="1"/>
    </xf>
    <xf numFmtId="0" fontId="31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 inden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vertical="top" wrapText="1"/>
    </xf>
    <xf numFmtId="0" fontId="7" fillId="0" borderId="2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right"/>
    </xf>
    <xf numFmtId="0" fontId="35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vertical="top" wrapText="1"/>
    </xf>
    <xf numFmtId="0" fontId="18" fillId="0" borderId="13" xfId="0" applyFont="1" applyFill="1" applyBorder="1" applyAlignment="1">
      <alignment wrapText="1"/>
    </xf>
    <xf numFmtId="0" fontId="8" fillId="0" borderId="26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wrapText="1"/>
    </xf>
    <xf numFmtId="164" fontId="18" fillId="0" borderId="10" xfId="0" applyNumberFormat="1" applyFont="1" applyFill="1" applyBorder="1" applyAlignment="1">
      <alignment wrapText="1"/>
    </xf>
    <xf numFmtId="0" fontId="22" fillId="0" borderId="10" xfId="0" applyFont="1" applyFill="1" applyBorder="1"/>
    <xf numFmtId="0" fontId="19" fillId="0" borderId="10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vertical="top" wrapText="1"/>
    </xf>
    <xf numFmtId="165" fontId="18" fillId="0" borderId="10" xfId="0" applyNumberFormat="1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vertical="top" wrapText="1"/>
    </xf>
    <xf numFmtId="0" fontId="0" fillId="0" borderId="13" xfId="0" applyFill="1" applyBorder="1" applyAlignment="1"/>
    <xf numFmtId="164" fontId="0" fillId="0" borderId="13" xfId="0" applyNumberFormat="1" applyFill="1" applyBorder="1" applyAlignment="1"/>
    <xf numFmtId="164" fontId="57" fillId="0" borderId="13" xfId="0" applyNumberFormat="1" applyFont="1" applyFill="1" applyBorder="1" applyAlignment="1">
      <alignment horizontal="center" wrapText="1"/>
    </xf>
    <xf numFmtId="0" fontId="0" fillId="0" borderId="10" xfId="0" applyFill="1" applyBorder="1" applyAlignment="1"/>
    <xf numFmtId="164" fontId="0" fillId="0" borderId="10" xfId="0" applyNumberFormat="1" applyFill="1" applyBorder="1" applyAlignment="1"/>
    <xf numFmtId="0" fontId="0" fillId="0" borderId="0" xfId="0" applyFill="1" applyAlignment="1">
      <alignment vertical="top" wrapText="1"/>
    </xf>
    <xf numFmtId="0" fontId="0" fillId="0" borderId="0" xfId="0" applyFill="1" applyAlignment="1"/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18" fillId="0" borderId="0" xfId="0" applyFont="1"/>
    <xf numFmtId="0" fontId="18" fillId="0" borderId="0" xfId="0" applyFont="1" applyFill="1" applyProtection="1"/>
    <xf numFmtId="0" fontId="18" fillId="0" borderId="10" xfId="0" applyFont="1" applyFill="1" applyBorder="1" applyAlignment="1" applyProtection="1">
      <alignment horizontal="center" vertical="top" wrapText="1"/>
    </xf>
    <xf numFmtId="0" fontId="58" fillId="0" borderId="10" xfId="0" applyFont="1" applyFill="1" applyBorder="1" applyAlignment="1" applyProtection="1">
      <alignment horizontal="left" vertical="top" wrapText="1" shrinkToFit="1"/>
    </xf>
    <xf numFmtId="0" fontId="18" fillId="0" borderId="10" xfId="0" applyFont="1" applyFill="1" applyBorder="1" applyAlignment="1" applyProtection="1">
      <alignment horizontal="left" vertical="top" wrapText="1" shrinkToFit="1"/>
    </xf>
    <xf numFmtId="0" fontId="60" fillId="0" borderId="10" xfId="0" applyFont="1" applyFill="1" applyBorder="1" applyAlignment="1" applyProtection="1">
      <alignment horizontal="center" vertical="top" wrapText="1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right" vertical="top" wrapText="1"/>
    </xf>
    <xf numFmtId="2" fontId="18" fillId="0" borderId="10" xfId="0" applyNumberFormat="1" applyFont="1" applyFill="1" applyBorder="1" applyAlignment="1">
      <alignment horizontal="right" vertical="top" wrapText="1"/>
    </xf>
    <xf numFmtId="0" fontId="18" fillId="0" borderId="10" xfId="0" applyFont="1" applyFill="1" applyBorder="1" applyAlignment="1">
      <alignment horizontal="right" vertical="top" wrapText="1"/>
    </xf>
    <xf numFmtId="0" fontId="60" fillId="0" borderId="10" xfId="0" applyFont="1" applyFill="1" applyBorder="1" applyAlignment="1" applyProtection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0" fontId="5" fillId="0" borderId="0" xfId="43" applyFont="1"/>
    <xf numFmtId="0" fontId="5" fillId="0" borderId="13" xfId="43" applyFont="1" applyBorder="1" applyAlignment="1">
      <alignment horizontal="center" vertical="top" wrapText="1"/>
    </xf>
    <xf numFmtId="0" fontId="64" fillId="0" borderId="10" xfId="43" applyFont="1" applyFill="1" applyBorder="1" applyAlignment="1">
      <alignment horizontal="left" vertical="center" wrapText="1"/>
    </xf>
    <xf numFmtId="0" fontId="66" fillId="0" borderId="10" xfId="43" applyNumberFormat="1" applyFont="1" applyFill="1" applyBorder="1" applyAlignment="1">
      <alignment horizontal="left" vertical="center" wrapText="1"/>
    </xf>
    <xf numFmtId="0" fontId="5" fillId="0" borderId="10" xfId="43" applyFont="1" applyBorder="1" applyAlignment="1">
      <alignment wrapText="1"/>
    </xf>
    <xf numFmtId="0" fontId="5" fillId="0" borderId="0" xfId="43" applyFont="1" applyBorder="1" applyAlignment="1">
      <alignment wrapText="1"/>
    </xf>
    <xf numFmtId="0" fontId="5" fillId="0" borderId="0" xfId="43" applyFont="1" applyBorder="1"/>
    <xf numFmtId="0" fontId="5" fillId="0" borderId="0" xfId="43" applyFont="1" applyBorder="1" applyAlignment="1">
      <alignment horizontal="center" vertical="center"/>
    </xf>
    <xf numFmtId="0" fontId="5" fillId="0" borderId="0" xfId="43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0" xfId="0" applyAlignment="1"/>
    <xf numFmtId="0" fontId="67" fillId="0" borderId="13" xfId="0" applyFont="1" applyBorder="1" applyAlignment="1">
      <alignment horizontal="left" vertical="top" wrapText="1"/>
    </xf>
    <xf numFmtId="0" fontId="68" fillId="0" borderId="13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68" fillId="0" borderId="13" xfId="0" applyFont="1" applyBorder="1" applyAlignment="1">
      <alignment horizontal="left" vertical="top" wrapText="1"/>
    </xf>
    <xf numFmtId="0" fontId="68" fillId="0" borderId="10" xfId="0" applyFont="1" applyBorder="1" applyAlignment="1">
      <alignment horizontal="left" vertical="top" wrapText="1"/>
    </xf>
    <xf numFmtId="0" fontId="68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67" fillId="0" borderId="10" xfId="0" applyFont="1" applyBorder="1" applyAlignment="1">
      <alignment horizontal="left" vertical="top" wrapText="1"/>
    </xf>
    <xf numFmtId="0" fontId="69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 wrapText="1"/>
    </xf>
    <xf numFmtId="0" fontId="6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vertical="top" wrapText="1"/>
    </xf>
    <xf numFmtId="0" fontId="70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10" xfId="43" applyFont="1" applyFill="1" applyBorder="1" applyAlignment="1">
      <alignment horizontal="center" vertical="center"/>
    </xf>
    <xf numFmtId="0" fontId="5" fillId="0" borderId="10" xfId="43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23" fillId="0" borderId="10" xfId="0" applyFont="1" applyFill="1" applyBorder="1"/>
    <xf numFmtId="164" fontId="57" fillId="0" borderId="10" xfId="0" applyNumberFormat="1" applyFont="1" applyFill="1" applyBorder="1" applyAlignment="1">
      <alignment horizontal="right" wrapText="1"/>
    </xf>
    <xf numFmtId="164" fontId="57" fillId="0" borderId="22" xfId="0" applyNumberFormat="1" applyFont="1" applyFill="1" applyBorder="1" applyAlignment="1">
      <alignment vertical="top" wrapText="1"/>
    </xf>
    <xf numFmtId="164" fontId="57" fillId="0" borderId="22" xfId="0" applyNumberFormat="1" applyFont="1" applyFill="1" applyBorder="1" applyAlignment="1">
      <alignment horizontal="right" wrapText="1"/>
    </xf>
    <xf numFmtId="0" fontId="18" fillId="0" borderId="10" xfId="0" applyFont="1" applyFill="1" applyBorder="1" applyAlignment="1">
      <alignment horizontal="right" wrapText="1"/>
    </xf>
    <xf numFmtId="0" fontId="59" fillId="0" borderId="10" xfId="0" applyFont="1" applyFill="1" applyBorder="1" applyAlignment="1" applyProtection="1">
      <alignment horizontal="left" vertical="top" wrapText="1" shrinkToFit="1"/>
    </xf>
    <xf numFmtId="0" fontId="60" fillId="0" borderId="10" xfId="0" applyFont="1" applyFill="1" applyBorder="1" applyAlignment="1" applyProtection="1">
      <alignment horizontal="left" vertical="top" wrapText="1"/>
    </xf>
    <xf numFmtId="0" fontId="11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right"/>
    </xf>
    <xf numFmtId="0" fontId="5" fillId="0" borderId="10" xfId="43" applyFont="1" applyBorder="1" applyAlignment="1">
      <alignment horizontal="center" vertical="top" wrapText="1"/>
    </xf>
    <xf numFmtId="0" fontId="5" fillId="0" borderId="29" xfId="43" applyFont="1" applyBorder="1" applyAlignment="1">
      <alignment horizontal="center" vertical="top" wrapText="1"/>
    </xf>
    <xf numFmtId="0" fontId="5" fillId="24" borderId="10" xfId="43" applyFont="1" applyFill="1" applyBorder="1" applyAlignment="1">
      <alignment horizontal="center" vertical="top" wrapText="1"/>
    </xf>
    <xf numFmtId="0" fontId="5" fillId="24" borderId="13" xfId="43" applyFont="1" applyFill="1" applyBorder="1" applyAlignment="1">
      <alignment horizontal="center" vertical="top" wrapText="1"/>
    </xf>
    <xf numFmtId="0" fontId="5" fillId="24" borderId="10" xfId="43" applyFont="1" applyFill="1" applyBorder="1" applyAlignment="1">
      <alignment horizontal="left" vertical="center" wrapText="1"/>
    </xf>
    <xf numFmtId="0" fontId="5" fillId="0" borderId="10" xfId="43" applyFont="1" applyBorder="1" applyAlignment="1">
      <alignment horizontal="center" vertical="center"/>
    </xf>
    <xf numFmtId="0" fontId="5" fillId="24" borderId="29" xfId="43" applyFont="1" applyFill="1" applyBorder="1" applyAlignment="1">
      <alignment horizontal="center" vertical="center" wrapText="1"/>
    </xf>
    <xf numFmtId="0" fontId="5" fillId="24" borderId="10" xfId="43" applyFont="1" applyFill="1" applyBorder="1" applyAlignment="1">
      <alignment horizontal="center" vertical="center"/>
    </xf>
    <xf numFmtId="0" fontId="5" fillId="24" borderId="10" xfId="43" applyFont="1" applyFill="1" applyBorder="1" applyAlignment="1">
      <alignment horizontal="center" vertical="center" wrapText="1"/>
    </xf>
    <xf numFmtId="0" fontId="64" fillId="24" borderId="10" xfId="43" applyFont="1" applyFill="1" applyBorder="1" applyAlignment="1">
      <alignment horizontal="left" vertical="center" wrapText="1"/>
    </xf>
    <xf numFmtId="0" fontId="5" fillId="0" borderId="26" xfId="43" applyFont="1" applyBorder="1" applyAlignment="1">
      <alignment horizontal="center" vertical="center"/>
    </xf>
    <xf numFmtId="0" fontId="5" fillId="24" borderId="49" xfId="43" applyFont="1" applyFill="1" applyBorder="1" applyAlignment="1">
      <alignment horizontal="center" vertical="center"/>
    </xf>
    <xf numFmtId="0" fontId="5" fillId="0" borderId="26" xfId="43" applyFont="1" applyBorder="1" applyAlignment="1">
      <alignment vertical="center" wrapText="1"/>
    </xf>
    <xf numFmtId="0" fontId="5" fillId="24" borderId="13" xfId="43" applyFont="1" applyFill="1" applyBorder="1" applyAlignment="1">
      <alignment horizontal="center" vertical="center"/>
    </xf>
    <xf numFmtId="0" fontId="5" fillId="24" borderId="49" xfId="43" applyFont="1" applyFill="1" applyBorder="1" applyAlignment="1">
      <alignment horizontal="center" vertical="center" wrapText="1"/>
    </xf>
    <xf numFmtId="0" fontId="64" fillId="24" borderId="10" xfId="43" applyFont="1" applyFill="1" applyBorder="1" applyAlignment="1">
      <alignment horizontal="center" vertical="center" wrapText="1"/>
    </xf>
    <xf numFmtId="0" fontId="5" fillId="0" borderId="0" xfId="43" applyFont="1" applyAlignment="1">
      <alignment horizontal="center"/>
    </xf>
    <xf numFmtId="0" fontId="65" fillId="24" borderId="10" xfId="43" applyNumberFormat="1" applyFont="1" applyFill="1" applyBorder="1" applyAlignment="1">
      <alignment horizontal="left" vertical="center" wrapText="1"/>
    </xf>
    <xf numFmtId="0" fontId="66" fillId="24" borderId="10" xfId="43" applyNumberFormat="1" applyFont="1" applyFill="1" applyBorder="1" applyAlignment="1">
      <alignment horizontal="left" vertical="center" wrapText="1"/>
    </xf>
    <xf numFmtId="0" fontId="64" fillId="24" borderId="10" xfId="43" applyNumberFormat="1" applyFont="1" applyFill="1" applyBorder="1" applyAlignment="1">
      <alignment horizontal="left" vertical="center" wrapText="1"/>
    </xf>
    <xf numFmtId="0" fontId="65" fillId="24" borderId="10" xfId="43" applyFont="1" applyFill="1" applyBorder="1" applyAlignment="1">
      <alignment vertical="justify" wrapText="1"/>
    </xf>
    <xf numFmtId="0" fontId="66" fillId="24" borderId="10" xfId="43" applyFont="1" applyFill="1" applyBorder="1" applyAlignment="1">
      <alignment vertical="top" wrapText="1"/>
    </xf>
    <xf numFmtId="0" fontId="5" fillId="24" borderId="10" xfId="43" applyFont="1" applyFill="1" applyBorder="1" applyAlignment="1">
      <alignment wrapText="1"/>
    </xf>
    <xf numFmtId="0" fontId="72" fillId="24" borderId="10" xfId="0" applyFont="1" applyFill="1" applyBorder="1" applyAlignment="1">
      <alignment horizontal="center" vertical="center"/>
    </xf>
    <xf numFmtId="0" fontId="5" fillId="24" borderId="0" xfId="43" applyFont="1" applyFill="1" applyBorder="1" applyAlignment="1">
      <alignment wrapText="1"/>
    </xf>
    <xf numFmtId="0" fontId="5" fillId="0" borderId="0" xfId="43" applyFont="1" applyFill="1" applyBorder="1" applyAlignment="1">
      <alignment horizontal="center" vertical="center"/>
    </xf>
    <xf numFmtId="0" fontId="5" fillId="24" borderId="0" xfId="43" applyFont="1" applyFill="1"/>
    <xf numFmtId="0" fontId="5" fillId="0" borderId="0" xfId="43" applyFont="1" applyFill="1"/>
    <xf numFmtId="0" fontId="8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164" fontId="18" fillId="0" borderId="10" xfId="0" applyNumberFormat="1" applyFont="1" applyFill="1" applyBorder="1" applyAlignment="1">
      <alignment horizontal="right" vertical="top" wrapText="1"/>
    </xf>
    <xf numFmtId="0" fontId="13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164" fontId="7" fillId="0" borderId="10" xfId="0" applyNumberFormat="1" applyFont="1" applyFill="1" applyBorder="1" applyAlignment="1">
      <alignment vertical="top" wrapText="1"/>
    </xf>
    <xf numFmtId="166" fontId="7" fillId="0" borderId="10" xfId="0" applyNumberFormat="1" applyFont="1" applyFill="1" applyBorder="1" applyAlignment="1">
      <alignment vertical="top" wrapText="1"/>
    </xf>
    <xf numFmtId="0" fontId="11" fillId="0" borderId="27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 wrapText="1"/>
    </xf>
    <xf numFmtId="164" fontId="23" fillId="0" borderId="13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164" fontId="23" fillId="0" borderId="10" xfId="0" applyNumberFormat="1" applyFont="1" applyFill="1" applyBorder="1" applyAlignment="1">
      <alignment horizontal="center" vertical="top" wrapText="1"/>
    </xf>
    <xf numFmtId="0" fontId="23" fillId="0" borderId="22" xfId="0" applyFont="1" applyFill="1" applyBorder="1" applyAlignment="1">
      <alignment horizontal="center" vertical="top" wrapText="1"/>
    </xf>
    <xf numFmtId="1" fontId="23" fillId="0" borderId="10" xfId="0" applyNumberFormat="1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164" fontId="7" fillId="0" borderId="14" xfId="0" applyNumberFormat="1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1" fontId="18" fillId="0" borderId="10" xfId="0" applyNumberFormat="1" applyFont="1" applyFill="1" applyBorder="1" applyAlignment="1">
      <alignment vertical="top" wrapText="1"/>
    </xf>
    <xf numFmtId="164" fontId="0" fillId="0" borderId="10" xfId="0" applyNumberFormat="1" applyFill="1" applyBorder="1" applyAlignment="1">
      <alignment horizontal="left"/>
    </xf>
    <xf numFmtId="165" fontId="0" fillId="0" borderId="10" xfId="0" applyNumberFormat="1" applyFill="1" applyBorder="1" applyAlignment="1"/>
    <xf numFmtId="0" fontId="71" fillId="0" borderId="10" xfId="0" applyFont="1" applyFill="1" applyBorder="1" applyAlignment="1">
      <alignment horizontal="center" vertical="top" wrapText="1"/>
    </xf>
    <xf numFmtId="0" fontId="71" fillId="0" borderId="10" xfId="0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5" fillId="0" borderId="10" xfId="43" applyFont="1" applyBorder="1" applyAlignment="1">
      <alignment vertical="center"/>
    </xf>
    <xf numFmtId="0" fontId="8" fillId="0" borderId="13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0" fontId="22" fillId="0" borderId="10" xfId="0" applyFont="1" applyBorder="1" applyAlignment="1"/>
    <xf numFmtId="0" fontId="22" fillId="0" borderId="10" xfId="0" applyFont="1" applyBorder="1" applyAlignment="1">
      <alignment wrapText="1"/>
    </xf>
    <xf numFmtId="0" fontId="18" fillId="0" borderId="21" xfId="0" applyFont="1" applyBorder="1" applyAlignment="1">
      <alignment vertical="top" wrapText="1"/>
    </xf>
    <xf numFmtId="0" fontId="22" fillId="0" borderId="21" xfId="0" applyFont="1" applyBorder="1" applyAlignment="1">
      <alignment vertical="center"/>
    </xf>
    <xf numFmtId="0" fontId="18" fillId="0" borderId="21" xfId="0" applyFont="1" applyBorder="1" applyAlignment="1">
      <alignment vertical="center" wrapText="1"/>
    </xf>
    <xf numFmtId="0" fontId="22" fillId="0" borderId="21" xfId="0" applyFont="1" applyBorder="1" applyAlignment="1"/>
    <xf numFmtId="0" fontId="58" fillId="0" borderId="10" xfId="0" applyFont="1" applyBorder="1" applyAlignment="1">
      <alignment vertical="top" wrapText="1"/>
    </xf>
    <xf numFmtId="0" fontId="61" fillId="0" borderId="10" xfId="0" applyFont="1" applyFill="1" applyBorder="1" applyAlignment="1">
      <alignment vertical="top" wrapText="1"/>
    </xf>
    <xf numFmtId="0" fontId="61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22" fillId="0" borderId="29" xfId="0" applyFont="1" applyFill="1" applyBorder="1"/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7" fillId="25" borderId="13" xfId="0" applyFont="1" applyFill="1" applyBorder="1" applyAlignment="1">
      <alignment vertical="top" wrapText="1"/>
    </xf>
    <xf numFmtId="0" fontId="7" fillId="25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8" fillId="25" borderId="10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/>
    <xf numFmtId="0" fontId="31" fillId="0" borderId="10" xfId="0" applyFont="1" applyFill="1" applyBorder="1" applyAlignment="1">
      <alignment horizontal="right"/>
    </xf>
    <xf numFmtId="164" fontId="18" fillId="0" borderId="10" xfId="0" applyNumberFormat="1" applyFont="1" applyFill="1" applyBorder="1"/>
    <xf numFmtId="0" fontId="33" fillId="0" borderId="10" xfId="0" applyFont="1" applyFill="1" applyBorder="1" applyAlignment="1">
      <alignment horizontal="right"/>
    </xf>
    <xf numFmtId="0" fontId="5" fillId="0" borderId="10" xfId="0" applyFont="1" applyFill="1" applyBorder="1"/>
    <xf numFmtId="0" fontId="8" fillId="0" borderId="13" xfId="0" applyFont="1" applyFill="1" applyBorder="1" applyAlignment="1">
      <alignment vertical="top" wrapText="1" readingOrder="1"/>
    </xf>
    <xf numFmtId="0" fontId="8" fillId="0" borderId="13" xfId="0" applyFont="1" applyFill="1" applyBorder="1" applyAlignment="1">
      <alignment horizontal="center" vertical="top" wrapText="1" readingOrder="1"/>
    </xf>
    <xf numFmtId="0" fontId="18" fillId="0" borderId="13" xfId="0" applyFont="1" applyFill="1" applyBorder="1" applyAlignment="1">
      <alignment vertical="top" wrapText="1" readingOrder="1"/>
    </xf>
    <xf numFmtId="164" fontId="18" fillId="0" borderId="13" xfId="0" applyNumberFormat="1" applyFont="1" applyFill="1" applyBorder="1" applyAlignment="1">
      <alignment vertical="top" wrapText="1" readingOrder="1"/>
    </xf>
    <xf numFmtId="164" fontId="18" fillId="0" borderId="10" xfId="0" applyNumberFormat="1" applyFont="1" applyFill="1" applyBorder="1" applyAlignment="1">
      <alignment vertical="top" wrapText="1" readingOrder="1"/>
    </xf>
    <xf numFmtId="0" fontId="8" fillId="0" borderId="10" xfId="0" applyFont="1" applyFill="1" applyBorder="1" applyAlignment="1">
      <alignment vertical="top" wrapText="1" readingOrder="1"/>
    </xf>
    <xf numFmtId="0" fontId="8" fillId="0" borderId="10" xfId="0" applyFont="1" applyFill="1" applyBorder="1" applyAlignment="1">
      <alignment horizontal="center" vertical="center" wrapText="1" readingOrder="1"/>
    </xf>
    <xf numFmtId="0" fontId="18" fillId="0" borderId="10" xfId="0" applyFont="1" applyFill="1" applyBorder="1" applyAlignment="1">
      <alignment vertical="top" wrapText="1" readingOrder="1"/>
    </xf>
    <xf numFmtId="0" fontId="13" fillId="0" borderId="12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 applyProtection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60" fillId="0" borderId="15" xfId="0" applyFont="1" applyFill="1" applyBorder="1" applyAlignment="1">
      <alignment horizontal="center" vertical="top" wrapText="1"/>
    </xf>
    <xf numFmtId="0" fontId="60" fillId="0" borderId="16" xfId="0" applyFont="1" applyFill="1" applyBorder="1" applyAlignment="1">
      <alignment horizontal="center" vertical="top" wrapText="1"/>
    </xf>
    <xf numFmtId="0" fontId="60" fillId="0" borderId="17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right"/>
    </xf>
    <xf numFmtId="164" fontId="18" fillId="0" borderId="10" xfId="0" applyNumberFormat="1" applyFont="1" applyFill="1" applyBorder="1" applyAlignment="1">
      <alignment horizontal="right"/>
    </xf>
    <xf numFmtId="0" fontId="62" fillId="0" borderId="29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top" wrapText="1"/>
    </xf>
    <xf numFmtId="0" fontId="5" fillId="0" borderId="21" xfId="43" applyFont="1" applyFill="1" applyBorder="1" applyAlignment="1">
      <alignment horizontal="center" vertical="center"/>
    </xf>
    <xf numFmtId="0" fontId="5" fillId="0" borderId="10" xfId="43" applyNumberFormat="1" applyFont="1" applyFill="1" applyBorder="1" applyAlignment="1">
      <alignment horizontal="center" vertical="center" wrapText="1"/>
    </xf>
    <xf numFmtId="0" fontId="5" fillId="0" borderId="10" xfId="43" applyNumberFormat="1" applyFont="1" applyFill="1" applyBorder="1" applyAlignment="1">
      <alignment horizontal="center" vertical="center"/>
    </xf>
    <xf numFmtId="0" fontId="5" fillId="0" borderId="13" xfId="43" applyFont="1" applyFill="1" applyBorder="1" applyAlignment="1">
      <alignment vertical="center"/>
    </xf>
    <xf numFmtId="0" fontId="5" fillId="0" borderId="49" xfId="43" applyFont="1" applyFill="1" applyBorder="1" applyAlignment="1">
      <alignment vertical="center"/>
    </xf>
    <xf numFmtId="0" fontId="18" fillId="0" borderId="29" xfId="0" applyFont="1" applyFill="1" applyBorder="1" applyAlignment="1">
      <alignment horizontal="center" vertical="top" wrapText="1"/>
    </xf>
    <xf numFmtId="164" fontId="2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 wrapText="1" readingOrder="1"/>
    </xf>
    <xf numFmtId="0" fontId="11" fillId="0" borderId="19" xfId="0" applyFont="1" applyFill="1" applyBorder="1" applyAlignment="1">
      <alignment horizontal="center" wrapText="1"/>
    </xf>
    <xf numFmtId="0" fontId="11" fillId="0" borderId="30" xfId="0" applyFont="1" applyFill="1" applyBorder="1" applyAlignment="1">
      <alignment horizontal="center" wrapText="1"/>
    </xf>
    <xf numFmtId="49" fontId="2" fillId="0" borderId="0" xfId="0" applyNumberFormat="1" applyFont="1" applyAlignment="1">
      <alignment horizontal="left" vertical="top" wrapText="1" readingOrder="1"/>
    </xf>
    <xf numFmtId="0" fontId="10" fillId="0" borderId="0" xfId="0" applyFont="1" applyAlignment="1">
      <alignment horizontal="right"/>
    </xf>
    <xf numFmtId="0" fontId="0" fillId="0" borderId="0" xfId="0" applyAlignment="1"/>
    <xf numFmtId="0" fontId="13" fillId="0" borderId="0" xfId="0" applyFont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1" xfId="0" applyFont="1" applyFill="1" applyBorder="1" applyAlignment="1">
      <alignment horizontal="right"/>
    </xf>
    <xf numFmtId="0" fontId="0" fillId="0" borderId="31" xfId="0" applyFill="1" applyBorder="1" applyAlignment="1"/>
    <xf numFmtId="0" fontId="13" fillId="0" borderId="36" xfId="0" applyFont="1" applyFill="1" applyBorder="1" applyAlignment="1">
      <alignment horizontal="center" vertical="top" wrapText="1"/>
    </xf>
    <xf numFmtId="0" fontId="0" fillId="0" borderId="37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13" fillId="0" borderId="32" xfId="0" applyFont="1" applyFill="1" applyBorder="1" applyAlignment="1">
      <alignment horizontal="center" vertical="top" wrapText="1"/>
    </xf>
    <xf numFmtId="0" fontId="13" fillId="0" borderId="33" xfId="0" applyFont="1" applyFill="1" applyBorder="1" applyAlignment="1">
      <alignment horizontal="center" vertical="top" wrapText="1"/>
    </xf>
    <xf numFmtId="0" fontId="13" fillId="0" borderId="34" xfId="0" applyFont="1" applyFill="1" applyBorder="1" applyAlignment="1">
      <alignment horizontal="center" vertical="top" wrapText="1"/>
    </xf>
    <xf numFmtId="0" fontId="13" fillId="0" borderId="35" xfId="0" applyFont="1" applyFill="1" applyBorder="1" applyAlignment="1">
      <alignment horizontal="center" vertical="top" wrapText="1"/>
    </xf>
    <xf numFmtId="0" fontId="13" fillId="0" borderId="31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10" fillId="0" borderId="58" xfId="0" applyFont="1" applyBorder="1" applyAlignment="1">
      <alignment horizontal="right" vertical="top" wrapText="1"/>
    </xf>
    <xf numFmtId="0" fontId="10" fillId="0" borderId="47" xfId="0" applyFont="1" applyBorder="1" applyAlignment="1">
      <alignment horizontal="right" vertical="top" wrapText="1"/>
    </xf>
    <xf numFmtId="0" fontId="13" fillId="0" borderId="59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58" fillId="0" borderId="10" xfId="0" applyFont="1" applyFill="1" applyBorder="1" applyAlignment="1" applyProtection="1">
      <alignment horizontal="center" vertical="top" wrapText="1"/>
    </xf>
    <xf numFmtId="0" fontId="58" fillId="0" borderId="26" xfId="0" applyFont="1" applyFill="1" applyBorder="1" applyAlignment="1" applyProtection="1">
      <alignment horizontal="center" vertical="top" wrapText="1"/>
    </xf>
    <xf numFmtId="0" fontId="58" fillId="0" borderId="29" xfId="0" applyFont="1" applyFill="1" applyBorder="1" applyAlignment="1" applyProtection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 vertical="center"/>
    </xf>
    <xf numFmtId="0" fontId="34" fillId="0" borderId="0" xfId="0" applyFont="1" applyFill="1" applyAlignment="1">
      <alignment horizontal="right"/>
    </xf>
    <xf numFmtId="0" fontId="11" fillId="0" borderId="31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30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right" vertical="center"/>
    </xf>
    <xf numFmtId="0" fontId="13" fillId="0" borderId="31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5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justify"/>
    </xf>
    <xf numFmtId="0" fontId="23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/>
    <xf numFmtId="0" fontId="1" fillId="0" borderId="10" xfId="0" applyFont="1" applyBorder="1" applyAlignment="1"/>
    <xf numFmtId="0" fontId="26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0" fillId="0" borderId="39" xfId="0" applyBorder="1" applyAlignment="1"/>
    <xf numFmtId="0" fontId="0" fillId="0" borderId="40" xfId="0" applyBorder="1" applyAlignment="1"/>
    <xf numFmtId="0" fontId="18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8" fillId="0" borderId="50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top" wrapText="1"/>
    </xf>
    <xf numFmtId="0" fontId="11" fillId="0" borderId="51" xfId="0" applyFont="1" applyFill="1" applyBorder="1" applyAlignment="1">
      <alignment horizontal="center" vertical="top" wrapText="1"/>
    </xf>
    <xf numFmtId="0" fontId="11" fillId="0" borderId="52" xfId="0" applyFont="1" applyFill="1" applyBorder="1" applyAlignment="1">
      <alignment horizontal="center" vertical="top" wrapText="1"/>
    </xf>
    <xf numFmtId="0" fontId="11" fillId="0" borderId="53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right"/>
    </xf>
    <xf numFmtId="0" fontId="35" fillId="0" borderId="0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top" wrapText="1"/>
    </xf>
    <xf numFmtId="0" fontId="11" fillId="0" borderId="55" xfId="0" applyFont="1" applyFill="1" applyBorder="1" applyAlignment="1">
      <alignment horizontal="center" vertical="top" wrapText="1"/>
    </xf>
    <xf numFmtId="0" fontId="11" fillId="0" borderId="56" xfId="0" applyFont="1" applyFill="1" applyBorder="1" applyAlignment="1">
      <alignment horizontal="center" vertical="top" wrapText="1"/>
    </xf>
    <xf numFmtId="0" fontId="11" fillId="0" borderId="38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56" fillId="0" borderId="38" xfId="0" applyFont="1" applyFill="1" applyBorder="1" applyAlignment="1">
      <alignment horizontal="center" vertical="top" wrapText="1"/>
    </xf>
    <xf numFmtId="0" fontId="56" fillId="0" borderId="13" xfId="0" applyFont="1" applyFill="1" applyBorder="1" applyAlignment="1">
      <alignment horizontal="center" vertical="top" wrapText="1"/>
    </xf>
    <xf numFmtId="0" fontId="55" fillId="0" borderId="38" xfId="0" applyFont="1" applyFill="1" applyBorder="1" applyAlignment="1">
      <alignment horizontal="center" vertical="top" wrapText="1"/>
    </xf>
    <xf numFmtId="0" fontId="55" fillId="0" borderId="13" xfId="0" applyFont="1" applyFill="1" applyBorder="1" applyAlignment="1">
      <alignment horizontal="center" vertical="top" wrapText="1"/>
    </xf>
    <xf numFmtId="0" fontId="28" fillId="0" borderId="60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3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0" borderId="19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8" fillId="0" borderId="26" xfId="0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41" xfId="0" applyFont="1" applyFill="1" applyBorder="1" applyAlignment="1">
      <alignment horizontal="center" vertical="top" wrapText="1"/>
    </xf>
    <xf numFmtId="0" fontId="8" fillId="0" borderId="46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18" fillId="0" borderId="29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5" fillId="0" borderId="21" xfId="43" applyFont="1" applyFill="1" applyBorder="1" applyAlignment="1">
      <alignment horizontal="center" vertical="center" wrapText="1"/>
    </xf>
    <xf numFmtId="0" fontId="5" fillId="0" borderId="13" xfId="43" applyFont="1" applyFill="1" applyBorder="1" applyAlignment="1">
      <alignment horizontal="center" vertical="center" wrapText="1"/>
    </xf>
    <xf numFmtId="0" fontId="5" fillId="24" borderId="26" xfId="43" applyFont="1" applyFill="1" applyBorder="1" applyAlignment="1">
      <alignment horizontal="center" vertical="center"/>
    </xf>
    <xf numFmtId="0" fontId="5" fillId="24" borderId="49" xfId="43" applyFont="1" applyFill="1" applyBorder="1" applyAlignment="1">
      <alignment horizontal="center" vertical="center"/>
    </xf>
    <xf numFmtId="0" fontId="5" fillId="24" borderId="29" xfId="43" applyFont="1" applyFill="1" applyBorder="1" applyAlignment="1">
      <alignment horizontal="center" vertical="center"/>
    </xf>
    <xf numFmtId="0" fontId="5" fillId="0" borderId="21" xfId="43" applyFont="1" applyFill="1" applyBorder="1" applyAlignment="1">
      <alignment horizontal="center" vertical="center"/>
    </xf>
    <xf numFmtId="0" fontId="5" fillId="0" borderId="13" xfId="43" applyFont="1" applyFill="1" applyBorder="1" applyAlignment="1">
      <alignment horizontal="center" vertical="center"/>
    </xf>
    <xf numFmtId="0" fontId="63" fillId="0" borderId="0" xfId="43" applyFont="1" applyAlignment="1">
      <alignment horizontal="right"/>
    </xf>
    <xf numFmtId="0" fontId="5" fillId="0" borderId="0" xfId="43" applyFont="1" applyAlignment="1">
      <alignment horizontal="right"/>
    </xf>
    <xf numFmtId="0" fontId="28" fillId="0" borderId="0" xfId="43" applyFont="1" applyBorder="1" applyAlignment="1">
      <alignment horizontal="center" vertical="center"/>
    </xf>
    <xf numFmtId="0" fontId="5" fillId="24" borderId="10" xfId="43" applyFont="1" applyFill="1" applyBorder="1" applyAlignment="1">
      <alignment horizontal="center" vertical="top" wrapText="1"/>
    </xf>
    <xf numFmtId="0" fontId="5" fillId="0" borderId="10" xfId="43" applyFont="1" applyBorder="1" applyAlignment="1">
      <alignment horizontal="center" vertical="top" wrapText="1"/>
    </xf>
    <xf numFmtId="0" fontId="5" fillId="0" borderId="29" xfId="43" applyFont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49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31" xfId="0" applyFill="1" applyBorder="1" applyAlignment="1">
      <alignment horizontal="right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right"/>
    </xf>
    <xf numFmtId="0" fontId="11" fillId="0" borderId="31" xfId="0" applyFont="1" applyFill="1" applyBorder="1" applyAlignment="1">
      <alignment horizontal="center" vertical="center"/>
    </xf>
    <xf numFmtId="0" fontId="0" fillId="0" borderId="31" xfId="0" applyFill="1" applyBorder="1"/>
    <xf numFmtId="0" fontId="0" fillId="0" borderId="0" xfId="0" applyFill="1" applyBorder="1"/>
    <xf numFmtId="0" fontId="8" fillId="0" borderId="18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8" fillId="0" borderId="57" xfId="0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horizontal="center" vertical="top" wrapText="1"/>
    </xf>
    <xf numFmtId="0" fontId="8" fillId="0" borderId="45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right" indent="3"/>
    </xf>
    <xf numFmtId="0" fontId="11" fillId="0" borderId="3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Alignment="1">
      <alignment horizontal="justify" wrapText="1"/>
    </xf>
    <xf numFmtId="0" fontId="0" fillId="0" borderId="0" xfId="0" applyFill="1" applyAlignment="1">
      <alignment horizontal="justify" wrapText="1"/>
    </xf>
    <xf numFmtId="0" fontId="0" fillId="0" borderId="1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0" fillId="0" borderId="0" xfId="0" applyFont="1" applyFill="1" applyAlignment="1">
      <alignment horizontal="justify" wrapText="1"/>
    </xf>
    <xf numFmtId="0" fontId="53" fillId="0" borderId="0" xfId="0" applyFont="1" applyFill="1" applyAlignment="1">
      <alignment horizontal="justify" wrapText="1"/>
    </xf>
    <xf numFmtId="0" fontId="11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19" xfId="0" applyFon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3" fillId="0" borderId="18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left" vertical="top" wrapText="1"/>
    </xf>
    <xf numFmtId="0" fontId="54" fillId="0" borderId="0" xfId="0" applyFont="1" applyFill="1" applyAlignment="1">
      <alignment horizontal="right" wrapText="1"/>
    </xf>
    <xf numFmtId="0" fontId="30" fillId="0" borderId="0" xfId="0" applyFont="1" applyFill="1" applyAlignment="1">
      <alignment horizontal="right" wrapText="1"/>
    </xf>
    <xf numFmtId="0" fontId="0" fillId="0" borderId="0" xfId="0" applyFill="1" applyAlignment="1">
      <alignment wrapText="1"/>
    </xf>
    <xf numFmtId="0" fontId="3" fillId="0" borderId="31" xfId="0" applyFont="1" applyFill="1" applyBorder="1" applyAlignment="1">
      <alignment horizontal="center" vertical="top" wrapText="1"/>
    </xf>
    <xf numFmtId="0" fontId="35" fillId="0" borderId="31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top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Форма 12 для паспорта от Юго-Восточного управления" xfId="43"/>
    <cellStyle name="Плохой" xfId="36" builtinId="27" customBuiltin="1"/>
    <cellStyle name="Пояснение" xfId="37" builtinId="53" customBuiltin="1"/>
    <cellStyle name="Примечание" xfId="38" builtinId="10" customBuiltin="1"/>
    <cellStyle name="Примечание 2" xfId="42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NEC~1/AppData/Local/Temp/notesE1EF34/&#1062;&#1099;&#1075;&#1072;&#1085;&#1082;&#1086;&#1074;&#1086;&#1081;_&#1092;&#1086;&#1088;&#1084;&#1072;%20&#1055;&#1072;&#1089;&#1087;&#1086;&#1088;&#1090;&#1072;_&#1057;&#1054;&#1053;&#1050;&#105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26"/>
      <sheetName val="Титульный лист"/>
      <sheetName val="Содержание"/>
      <sheetName val="Общие сведения"/>
      <sheetName val="форма 1"/>
      <sheetName val="форма 2"/>
      <sheetName val="форма 3"/>
      <sheetName val="форма 4"/>
      <sheetName val="форма 4-а"/>
      <sheetName val="форма 4-б"/>
      <sheetName val="форма 5"/>
      <sheetName val="форма 6"/>
      <sheetName val="форма 6-а"/>
      <sheetName val="форма 6-б"/>
      <sheetName val="форма 6-в"/>
      <sheetName val="форма 7"/>
      <sheetName val="форма 8"/>
      <sheetName val="форма 9"/>
      <sheetName val="форма 10"/>
      <sheetName val="форма 11"/>
      <sheetName val="форма 12"/>
      <sheetName val="форма 13"/>
      <sheetName val="форма 14"/>
      <sheetName val="форма 15"/>
      <sheetName val="форма 16"/>
      <sheetName val="форма 17"/>
      <sheetName val="форма 18"/>
      <sheetName val="форма 19"/>
      <sheetName val="форма 20"/>
      <sheetName val="форма 21"/>
      <sheetName val="форма 22"/>
      <sheetName val="форма 23"/>
      <sheetName val="форма 24"/>
      <sheetName val="форма 25"/>
      <sheetName val="Лист1"/>
      <sheetName val="Лист2"/>
      <sheetName val="Лист3"/>
      <sheetName val="Лист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N24"/>
  <sheetViews>
    <sheetView view="pageBreakPreview" zoomScaleNormal="100" workbookViewId="0">
      <selection activeCell="N34" sqref="N34"/>
    </sheetView>
  </sheetViews>
  <sheetFormatPr defaultRowHeight="12.75" x14ac:dyDescent="0.2"/>
  <sheetData>
    <row r="2" spans="1:14" ht="13.15" customHeight="1" x14ac:dyDescent="0.2">
      <c r="A2" s="395" t="s">
        <v>903</v>
      </c>
      <c r="B2" s="396"/>
      <c r="C2" s="396"/>
      <c r="D2" s="396"/>
      <c r="E2" s="396"/>
      <c r="F2" s="396"/>
      <c r="G2" s="396"/>
      <c r="H2" s="396"/>
      <c r="I2" s="396"/>
      <c r="J2" s="396"/>
      <c r="K2" s="397"/>
      <c r="L2" s="397"/>
      <c r="M2" s="397"/>
      <c r="N2" s="397"/>
    </row>
    <row r="3" spans="1:14" x14ac:dyDescent="0.2">
      <c r="A3" s="396"/>
      <c r="B3" s="396"/>
      <c r="C3" s="396"/>
      <c r="D3" s="396"/>
      <c r="E3" s="396"/>
      <c r="F3" s="396"/>
      <c r="G3" s="396"/>
      <c r="H3" s="396"/>
      <c r="I3" s="396"/>
      <c r="J3" s="396"/>
      <c r="K3" s="397"/>
      <c r="L3" s="397"/>
      <c r="M3" s="397"/>
      <c r="N3" s="397"/>
    </row>
    <row r="4" spans="1:14" x14ac:dyDescent="0.2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7"/>
      <c r="L4" s="397"/>
      <c r="M4" s="397"/>
      <c r="N4" s="397"/>
    </row>
    <row r="5" spans="1:14" x14ac:dyDescent="0.2">
      <c r="A5" s="396"/>
      <c r="B5" s="396"/>
      <c r="C5" s="396"/>
      <c r="D5" s="396"/>
      <c r="E5" s="396"/>
      <c r="F5" s="396"/>
      <c r="G5" s="396"/>
      <c r="H5" s="396"/>
      <c r="I5" s="396"/>
      <c r="J5" s="396"/>
      <c r="K5" s="397"/>
      <c r="L5" s="397"/>
      <c r="M5" s="397"/>
      <c r="N5" s="397"/>
    </row>
    <row r="6" spans="1:14" x14ac:dyDescent="0.2">
      <c r="A6" s="396"/>
      <c r="B6" s="396"/>
      <c r="C6" s="396"/>
      <c r="D6" s="396"/>
      <c r="E6" s="396"/>
      <c r="F6" s="396"/>
      <c r="G6" s="396"/>
      <c r="H6" s="396"/>
      <c r="I6" s="396"/>
      <c r="J6" s="396"/>
      <c r="K6" s="397"/>
      <c r="L6" s="397"/>
      <c r="M6" s="397"/>
      <c r="N6" s="397"/>
    </row>
    <row r="7" spans="1:14" x14ac:dyDescent="0.2">
      <c r="A7" s="396"/>
      <c r="B7" s="396"/>
      <c r="C7" s="396"/>
      <c r="D7" s="396"/>
      <c r="E7" s="396"/>
      <c r="F7" s="396"/>
      <c r="G7" s="396"/>
      <c r="H7" s="396"/>
      <c r="I7" s="396"/>
      <c r="J7" s="396"/>
      <c r="K7" s="397"/>
      <c r="L7" s="397"/>
      <c r="M7" s="397"/>
      <c r="N7" s="397"/>
    </row>
    <row r="8" spans="1:14" x14ac:dyDescent="0.2">
      <c r="A8" s="396"/>
      <c r="B8" s="396"/>
      <c r="C8" s="396"/>
      <c r="D8" s="396"/>
      <c r="E8" s="396"/>
      <c r="F8" s="396"/>
      <c r="G8" s="396"/>
      <c r="H8" s="396"/>
      <c r="I8" s="396"/>
      <c r="J8" s="396"/>
      <c r="K8" s="397"/>
      <c r="L8" s="397"/>
      <c r="M8" s="397"/>
      <c r="N8" s="397"/>
    </row>
    <row r="9" spans="1:14" x14ac:dyDescent="0.2">
      <c r="A9" s="396"/>
      <c r="B9" s="396"/>
      <c r="C9" s="396"/>
      <c r="D9" s="396"/>
      <c r="E9" s="396"/>
      <c r="F9" s="396"/>
      <c r="G9" s="396"/>
      <c r="H9" s="396"/>
      <c r="I9" s="396"/>
      <c r="J9" s="396"/>
      <c r="K9" s="397"/>
      <c r="L9" s="397"/>
      <c r="M9" s="397"/>
      <c r="N9" s="397"/>
    </row>
    <row r="10" spans="1:14" x14ac:dyDescent="0.2">
      <c r="A10" s="396"/>
      <c r="B10" s="396"/>
      <c r="C10" s="396"/>
      <c r="D10" s="396"/>
      <c r="E10" s="396"/>
      <c r="F10" s="396"/>
      <c r="G10" s="396"/>
      <c r="H10" s="396"/>
      <c r="I10" s="396"/>
      <c r="J10" s="396"/>
      <c r="K10" s="397"/>
      <c r="L10" s="397"/>
      <c r="M10" s="397"/>
      <c r="N10" s="397"/>
    </row>
    <row r="11" spans="1:14" x14ac:dyDescent="0.2">
      <c r="A11" s="396"/>
      <c r="B11" s="396"/>
      <c r="C11" s="396"/>
      <c r="D11" s="396"/>
      <c r="E11" s="396"/>
      <c r="F11" s="396"/>
      <c r="G11" s="396"/>
      <c r="H11" s="396"/>
      <c r="I11" s="396"/>
      <c r="J11" s="396"/>
      <c r="K11" s="397"/>
      <c r="L11" s="397"/>
      <c r="M11" s="397"/>
      <c r="N11" s="397"/>
    </row>
    <row r="12" spans="1:14" x14ac:dyDescent="0.2">
      <c r="A12" s="396"/>
      <c r="B12" s="396"/>
      <c r="C12" s="396"/>
      <c r="D12" s="396"/>
      <c r="E12" s="396"/>
      <c r="F12" s="396"/>
      <c r="G12" s="396"/>
      <c r="H12" s="396"/>
      <c r="I12" s="396"/>
      <c r="J12" s="396"/>
      <c r="K12" s="397"/>
      <c r="L12" s="397"/>
      <c r="M12" s="397"/>
      <c r="N12" s="397"/>
    </row>
    <row r="13" spans="1:14" x14ac:dyDescent="0.2">
      <c r="A13" s="396"/>
      <c r="B13" s="396"/>
      <c r="C13" s="396"/>
      <c r="D13" s="396"/>
      <c r="E13" s="396"/>
      <c r="F13" s="396"/>
      <c r="G13" s="396"/>
      <c r="H13" s="396"/>
      <c r="I13" s="396"/>
      <c r="J13" s="396"/>
      <c r="K13" s="397"/>
      <c r="L13" s="397"/>
      <c r="M13" s="397"/>
      <c r="N13" s="397"/>
    </row>
    <row r="14" spans="1:14" x14ac:dyDescent="0.2">
      <c r="A14" s="396"/>
      <c r="B14" s="396"/>
      <c r="C14" s="396"/>
      <c r="D14" s="396"/>
      <c r="E14" s="396"/>
      <c r="F14" s="396"/>
      <c r="G14" s="396"/>
      <c r="H14" s="396"/>
      <c r="I14" s="396"/>
      <c r="J14" s="396"/>
      <c r="K14" s="397"/>
      <c r="L14" s="397"/>
      <c r="M14" s="397"/>
      <c r="N14" s="397"/>
    </row>
    <row r="15" spans="1:14" x14ac:dyDescent="0.2">
      <c r="A15" s="396"/>
      <c r="B15" s="396"/>
      <c r="C15" s="396"/>
      <c r="D15" s="396"/>
      <c r="E15" s="396"/>
      <c r="F15" s="396"/>
      <c r="G15" s="396"/>
      <c r="H15" s="396"/>
      <c r="I15" s="396"/>
      <c r="J15" s="396"/>
      <c r="K15" s="397"/>
      <c r="L15" s="397"/>
      <c r="M15" s="397"/>
      <c r="N15" s="397"/>
    </row>
    <row r="16" spans="1:14" x14ac:dyDescent="0.2">
      <c r="A16" s="396"/>
      <c r="B16" s="396"/>
      <c r="C16" s="396"/>
      <c r="D16" s="396"/>
      <c r="E16" s="396"/>
      <c r="F16" s="396"/>
      <c r="G16" s="396"/>
      <c r="H16" s="396"/>
      <c r="I16" s="396"/>
      <c r="J16" s="396"/>
      <c r="K16" s="397"/>
      <c r="L16" s="397"/>
      <c r="M16" s="397"/>
      <c r="N16" s="397"/>
    </row>
    <row r="17" spans="1:14" x14ac:dyDescent="0.2">
      <c r="A17" s="396"/>
      <c r="B17" s="396"/>
      <c r="C17" s="396"/>
      <c r="D17" s="396"/>
      <c r="E17" s="396"/>
      <c r="F17" s="396"/>
      <c r="G17" s="396"/>
      <c r="H17" s="396"/>
      <c r="I17" s="396"/>
      <c r="J17" s="396"/>
      <c r="K17" s="397"/>
      <c r="L17" s="397"/>
      <c r="M17" s="397"/>
      <c r="N17" s="397"/>
    </row>
    <row r="18" spans="1:14" x14ac:dyDescent="0.2">
      <c r="A18" s="396"/>
      <c r="B18" s="396"/>
      <c r="C18" s="396"/>
      <c r="D18" s="396"/>
      <c r="E18" s="396"/>
      <c r="F18" s="396"/>
      <c r="G18" s="396"/>
      <c r="H18" s="396"/>
      <c r="I18" s="396"/>
      <c r="J18" s="396"/>
      <c r="K18" s="397"/>
      <c r="L18" s="397"/>
      <c r="M18" s="397"/>
      <c r="N18" s="397"/>
    </row>
    <row r="19" spans="1:14" x14ac:dyDescent="0.2">
      <c r="A19" s="396"/>
      <c r="B19" s="396"/>
      <c r="C19" s="396"/>
      <c r="D19" s="396"/>
      <c r="E19" s="396"/>
      <c r="F19" s="396"/>
      <c r="G19" s="396"/>
      <c r="H19" s="396"/>
      <c r="I19" s="396"/>
      <c r="J19" s="396"/>
      <c r="K19" s="397"/>
      <c r="L19" s="397"/>
      <c r="M19" s="397"/>
      <c r="N19" s="397"/>
    </row>
    <row r="20" spans="1:14" x14ac:dyDescent="0.2">
      <c r="A20" s="397"/>
      <c r="B20" s="397"/>
      <c r="C20" s="397"/>
      <c r="D20" s="397"/>
      <c r="E20" s="397"/>
      <c r="F20" s="397"/>
      <c r="G20" s="397"/>
      <c r="H20" s="397"/>
      <c r="I20" s="397"/>
      <c r="J20" s="397"/>
      <c r="K20" s="397"/>
      <c r="L20" s="397"/>
      <c r="M20" s="397"/>
      <c r="N20" s="397"/>
    </row>
    <row r="21" spans="1:14" x14ac:dyDescent="0.2">
      <c r="A21" s="397"/>
      <c r="B21" s="397"/>
      <c r="C21" s="397"/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397"/>
    </row>
    <row r="22" spans="1:14" x14ac:dyDescent="0.2">
      <c r="A22" s="397"/>
      <c r="B22" s="397"/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</row>
    <row r="23" spans="1:14" x14ac:dyDescent="0.2">
      <c r="A23" s="397"/>
      <c r="B23" s="397"/>
      <c r="C23" s="397"/>
      <c r="D23" s="397"/>
      <c r="E23" s="397"/>
      <c r="F23" s="397"/>
      <c r="G23" s="397"/>
      <c r="H23" s="397"/>
      <c r="I23" s="397"/>
      <c r="J23" s="397"/>
      <c r="K23" s="397"/>
      <c r="L23" s="397"/>
      <c r="M23" s="397"/>
      <c r="N23" s="397"/>
    </row>
    <row r="24" spans="1:14" x14ac:dyDescent="0.2">
      <c r="A24" s="397"/>
      <c r="B24" s="397"/>
      <c r="C24" s="39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</row>
  </sheetData>
  <mergeCells count="1">
    <mergeCell ref="A2:N24"/>
  </mergeCells>
  <phoneticPr fontId="9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37"/>
  <sheetViews>
    <sheetView view="pageBreakPreview" zoomScale="89" zoomScaleNormal="70" zoomScaleSheetLayoutView="89" workbookViewId="0">
      <pane ySplit="5" topLeftCell="A6" activePane="bottomLeft" state="frozen"/>
      <selection sqref="A1:G1"/>
      <selection pane="bottomLeft" activeCell="H118" sqref="H118"/>
    </sheetView>
  </sheetViews>
  <sheetFormatPr defaultRowHeight="12.75" x14ac:dyDescent="0.2"/>
  <cols>
    <col min="1" max="1" width="52.42578125" customWidth="1"/>
    <col min="2" max="2" width="13.28515625" customWidth="1"/>
    <col min="3" max="3" width="10.140625" customWidth="1"/>
    <col min="4" max="4" width="10" customWidth="1"/>
    <col min="5" max="5" width="9.85546875" customWidth="1"/>
    <col min="6" max="6" width="9.28515625" customWidth="1"/>
    <col min="7" max="7" width="8.28515625" customWidth="1"/>
    <col min="8" max="8" width="7.5703125" customWidth="1"/>
    <col min="9" max="9" width="8.28515625" customWidth="1"/>
    <col min="10" max="10" width="8.42578125" customWidth="1"/>
    <col min="257" max="257" width="52.42578125" customWidth="1"/>
    <col min="258" max="258" width="13.28515625" customWidth="1"/>
    <col min="259" max="260" width="8.140625" customWidth="1"/>
    <col min="261" max="261" width="8.28515625" customWidth="1"/>
    <col min="262" max="262" width="7.85546875" customWidth="1"/>
    <col min="263" max="265" width="8.28515625" customWidth="1"/>
    <col min="266" max="266" width="8.42578125" customWidth="1"/>
    <col min="513" max="513" width="52.42578125" customWidth="1"/>
    <col min="514" max="514" width="13.28515625" customWidth="1"/>
    <col min="515" max="516" width="8.140625" customWidth="1"/>
    <col min="517" max="517" width="8.28515625" customWidth="1"/>
    <col min="518" max="518" width="7.85546875" customWidth="1"/>
    <col min="519" max="521" width="8.28515625" customWidth="1"/>
    <col min="522" max="522" width="8.42578125" customWidth="1"/>
    <col min="769" max="769" width="52.42578125" customWidth="1"/>
    <col min="770" max="770" width="13.28515625" customWidth="1"/>
    <col min="771" max="772" width="8.140625" customWidth="1"/>
    <col min="773" max="773" width="8.28515625" customWidth="1"/>
    <col min="774" max="774" width="7.85546875" customWidth="1"/>
    <col min="775" max="777" width="8.28515625" customWidth="1"/>
    <col min="778" max="778" width="8.42578125" customWidth="1"/>
    <col min="1025" max="1025" width="52.42578125" customWidth="1"/>
    <col min="1026" max="1026" width="13.28515625" customWidth="1"/>
    <col min="1027" max="1028" width="8.140625" customWidth="1"/>
    <col min="1029" max="1029" width="8.28515625" customWidth="1"/>
    <col min="1030" max="1030" width="7.85546875" customWidth="1"/>
    <col min="1031" max="1033" width="8.28515625" customWidth="1"/>
    <col min="1034" max="1034" width="8.42578125" customWidth="1"/>
    <col min="1281" max="1281" width="52.42578125" customWidth="1"/>
    <col min="1282" max="1282" width="13.28515625" customWidth="1"/>
    <col min="1283" max="1284" width="8.140625" customWidth="1"/>
    <col min="1285" max="1285" width="8.28515625" customWidth="1"/>
    <col min="1286" max="1286" width="7.85546875" customWidth="1"/>
    <col min="1287" max="1289" width="8.28515625" customWidth="1"/>
    <col min="1290" max="1290" width="8.42578125" customWidth="1"/>
    <col min="1537" max="1537" width="52.42578125" customWidth="1"/>
    <col min="1538" max="1538" width="13.28515625" customWidth="1"/>
    <col min="1539" max="1540" width="8.140625" customWidth="1"/>
    <col min="1541" max="1541" width="8.28515625" customWidth="1"/>
    <col min="1542" max="1542" width="7.85546875" customWidth="1"/>
    <col min="1543" max="1545" width="8.28515625" customWidth="1"/>
    <col min="1546" max="1546" width="8.42578125" customWidth="1"/>
    <col min="1793" max="1793" width="52.42578125" customWidth="1"/>
    <col min="1794" max="1794" width="13.28515625" customWidth="1"/>
    <col min="1795" max="1796" width="8.140625" customWidth="1"/>
    <col min="1797" max="1797" width="8.28515625" customWidth="1"/>
    <col min="1798" max="1798" width="7.85546875" customWidth="1"/>
    <col min="1799" max="1801" width="8.28515625" customWidth="1"/>
    <col min="1802" max="1802" width="8.42578125" customWidth="1"/>
    <col min="2049" max="2049" width="52.42578125" customWidth="1"/>
    <col min="2050" max="2050" width="13.28515625" customWidth="1"/>
    <col min="2051" max="2052" width="8.140625" customWidth="1"/>
    <col min="2053" max="2053" width="8.28515625" customWidth="1"/>
    <col min="2054" max="2054" width="7.85546875" customWidth="1"/>
    <col min="2055" max="2057" width="8.28515625" customWidth="1"/>
    <col min="2058" max="2058" width="8.42578125" customWidth="1"/>
    <col min="2305" max="2305" width="52.42578125" customWidth="1"/>
    <col min="2306" max="2306" width="13.28515625" customWidth="1"/>
    <col min="2307" max="2308" width="8.140625" customWidth="1"/>
    <col min="2309" max="2309" width="8.28515625" customWidth="1"/>
    <col min="2310" max="2310" width="7.85546875" customWidth="1"/>
    <col min="2311" max="2313" width="8.28515625" customWidth="1"/>
    <col min="2314" max="2314" width="8.42578125" customWidth="1"/>
    <col min="2561" max="2561" width="52.42578125" customWidth="1"/>
    <col min="2562" max="2562" width="13.28515625" customWidth="1"/>
    <col min="2563" max="2564" width="8.140625" customWidth="1"/>
    <col min="2565" max="2565" width="8.28515625" customWidth="1"/>
    <col min="2566" max="2566" width="7.85546875" customWidth="1"/>
    <col min="2567" max="2569" width="8.28515625" customWidth="1"/>
    <col min="2570" max="2570" width="8.42578125" customWidth="1"/>
    <col min="2817" max="2817" width="52.42578125" customWidth="1"/>
    <col min="2818" max="2818" width="13.28515625" customWidth="1"/>
    <col min="2819" max="2820" width="8.140625" customWidth="1"/>
    <col min="2821" max="2821" width="8.28515625" customWidth="1"/>
    <col min="2822" max="2822" width="7.85546875" customWidth="1"/>
    <col min="2823" max="2825" width="8.28515625" customWidth="1"/>
    <col min="2826" max="2826" width="8.42578125" customWidth="1"/>
    <col min="3073" max="3073" width="52.42578125" customWidth="1"/>
    <col min="3074" max="3074" width="13.28515625" customWidth="1"/>
    <col min="3075" max="3076" width="8.140625" customWidth="1"/>
    <col min="3077" max="3077" width="8.28515625" customWidth="1"/>
    <col min="3078" max="3078" width="7.85546875" customWidth="1"/>
    <col min="3079" max="3081" width="8.28515625" customWidth="1"/>
    <col min="3082" max="3082" width="8.42578125" customWidth="1"/>
    <col min="3329" max="3329" width="52.42578125" customWidth="1"/>
    <col min="3330" max="3330" width="13.28515625" customWidth="1"/>
    <col min="3331" max="3332" width="8.140625" customWidth="1"/>
    <col min="3333" max="3333" width="8.28515625" customWidth="1"/>
    <col min="3334" max="3334" width="7.85546875" customWidth="1"/>
    <col min="3335" max="3337" width="8.28515625" customWidth="1"/>
    <col min="3338" max="3338" width="8.42578125" customWidth="1"/>
    <col min="3585" max="3585" width="52.42578125" customWidth="1"/>
    <col min="3586" max="3586" width="13.28515625" customWidth="1"/>
    <col min="3587" max="3588" width="8.140625" customWidth="1"/>
    <col min="3589" max="3589" width="8.28515625" customWidth="1"/>
    <col min="3590" max="3590" width="7.85546875" customWidth="1"/>
    <col min="3591" max="3593" width="8.28515625" customWidth="1"/>
    <col min="3594" max="3594" width="8.42578125" customWidth="1"/>
    <col min="3841" max="3841" width="52.42578125" customWidth="1"/>
    <col min="3842" max="3842" width="13.28515625" customWidth="1"/>
    <col min="3843" max="3844" width="8.140625" customWidth="1"/>
    <col min="3845" max="3845" width="8.28515625" customWidth="1"/>
    <col min="3846" max="3846" width="7.85546875" customWidth="1"/>
    <col min="3847" max="3849" width="8.28515625" customWidth="1"/>
    <col min="3850" max="3850" width="8.42578125" customWidth="1"/>
    <col min="4097" max="4097" width="52.42578125" customWidth="1"/>
    <col min="4098" max="4098" width="13.28515625" customWidth="1"/>
    <col min="4099" max="4100" width="8.140625" customWidth="1"/>
    <col min="4101" max="4101" width="8.28515625" customWidth="1"/>
    <col min="4102" max="4102" width="7.85546875" customWidth="1"/>
    <col min="4103" max="4105" width="8.28515625" customWidth="1"/>
    <col min="4106" max="4106" width="8.42578125" customWidth="1"/>
    <col min="4353" max="4353" width="52.42578125" customWidth="1"/>
    <col min="4354" max="4354" width="13.28515625" customWidth="1"/>
    <col min="4355" max="4356" width="8.140625" customWidth="1"/>
    <col min="4357" max="4357" width="8.28515625" customWidth="1"/>
    <col min="4358" max="4358" width="7.85546875" customWidth="1"/>
    <col min="4359" max="4361" width="8.28515625" customWidth="1"/>
    <col min="4362" max="4362" width="8.42578125" customWidth="1"/>
    <col min="4609" max="4609" width="52.42578125" customWidth="1"/>
    <col min="4610" max="4610" width="13.28515625" customWidth="1"/>
    <col min="4611" max="4612" width="8.140625" customWidth="1"/>
    <col min="4613" max="4613" width="8.28515625" customWidth="1"/>
    <col min="4614" max="4614" width="7.85546875" customWidth="1"/>
    <col min="4615" max="4617" width="8.28515625" customWidth="1"/>
    <col min="4618" max="4618" width="8.42578125" customWidth="1"/>
    <col min="4865" max="4865" width="52.42578125" customWidth="1"/>
    <col min="4866" max="4866" width="13.28515625" customWidth="1"/>
    <col min="4867" max="4868" width="8.140625" customWidth="1"/>
    <col min="4869" max="4869" width="8.28515625" customWidth="1"/>
    <col min="4870" max="4870" width="7.85546875" customWidth="1"/>
    <col min="4871" max="4873" width="8.28515625" customWidth="1"/>
    <col min="4874" max="4874" width="8.42578125" customWidth="1"/>
    <col min="5121" max="5121" width="52.42578125" customWidth="1"/>
    <col min="5122" max="5122" width="13.28515625" customWidth="1"/>
    <col min="5123" max="5124" width="8.140625" customWidth="1"/>
    <col min="5125" max="5125" width="8.28515625" customWidth="1"/>
    <col min="5126" max="5126" width="7.85546875" customWidth="1"/>
    <col min="5127" max="5129" width="8.28515625" customWidth="1"/>
    <col min="5130" max="5130" width="8.42578125" customWidth="1"/>
    <col min="5377" max="5377" width="52.42578125" customWidth="1"/>
    <col min="5378" max="5378" width="13.28515625" customWidth="1"/>
    <col min="5379" max="5380" width="8.140625" customWidth="1"/>
    <col min="5381" max="5381" width="8.28515625" customWidth="1"/>
    <col min="5382" max="5382" width="7.85546875" customWidth="1"/>
    <col min="5383" max="5385" width="8.28515625" customWidth="1"/>
    <col min="5386" max="5386" width="8.42578125" customWidth="1"/>
    <col min="5633" max="5633" width="52.42578125" customWidth="1"/>
    <col min="5634" max="5634" width="13.28515625" customWidth="1"/>
    <col min="5635" max="5636" width="8.140625" customWidth="1"/>
    <col min="5637" max="5637" width="8.28515625" customWidth="1"/>
    <col min="5638" max="5638" width="7.85546875" customWidth="1"/>
    <col min="5639" max="5641" width="8.28515625" customWidth="1"/>
    <col min="5642" max="5642" width="8.42578125" customWidth="1"/>
    <col min="5889" max="5889" width="52.42578125" customWidth="1"/>
    <col min="5890" max="5890" width="13.28515625" customWidth="1"/>
    <col min="5891" max="5892" width="8.140625" customWidth="1"/>
    <col min="5893" max="5893" width="8.28515625" customWidth="1"/>
    <col min="5894" max="5894" width="7.85546875" customWidth="1"/>
    <col min="5895" max="5897" width="8.28515625" customWidth="1"/>
    <col min="5898" max="5898" width="8.42578125" customWidth="1"/>
    <col min="6145" max="6145" width="52.42578125" customWidth="1"/>
    <col min="6146" max="6146" width="13.28515625" customWidth="1"/>
    <col min="6147" max="6148" width="8.140625" customWidth="1"/>
    <col min="6149" max="6149" width="8.28515625" customWidth="1"/>
    <col min="6150" max="6150" width="7.85546875" customWidth="1"/>
    <col min="6151" max="6153" width="8.28515625" customWidth="1"/>
    <col min="6154" max="6154" width="8.42578125" customWidth="1"/>
    <col min="6401" max="6401" width="52.42578125" customWidth="1"/>
    <col min="6402" max="6402" width="13.28515625" customWidth="1"/>
    <col min="6403" max="6404" width="8.140625" customWidth="1"/>
    <col min="6405" max="6405" width="8.28515625" customWidth="1"/>
    <col min="6406" max="6406" width="7.85546875" customWidth="1"/>
    <col min="6407" max="6409" width="8.28515625" customWidth="1"/>
    <col min="6410" max="6410" width="8.42578125" customWidth="1"/>
    <col min="6657" max="6657" width="52.42578125" customWidth="1"/>
    <col min="6658" max="6658" width="13.28515625" customWidth="1"/>
    <col min="6659" max="6660" width="8.140625" customWidth="1"/>
    <col min="6661" max="6661" width="8.28515625" customWidth="1"/>
    <col min="6662" max="6662" width="7.85546875" customWidth="1"/>
    <col min="6663" max="6665" width="8.28515625" customWidth="1"/>
    <col min="6666" max="6666" width="8.42578125" customWidth="1"/>
    <col min="6913" max="6913" width="52.42578125" customWidth="1"/>
    <col min="6914" max="6914" width="13.28515625" customWidth="1"/>
    <col min="6915" max="6916" width="8.140625" customWidth="1"/>
    <col min="6917" max="6917" width="8.28515625" customWidth="1"/>
    <col min="6918" max="6918" width="7.85546875" customWidth="1"/>
    <col min="6919" max="6921" width="8.28515625" customWidth="1"/>
    <col min="6922" max="6922" width="8.42578125" customWidth="1"/>
    <col min="7169" max="7169" width="52.42578125" customWidth="1"/>
    <col min="7170" max="7170" width="13.28515625" customWidth="1"/>
    <col min="7171" max="7172" width="8.140625" customWidth="1"/>
    <col min="7173" max="7173" width="8.28515625" customWidth="1"/>
    <col min="7174" max="7174" width="7.85546875" customWidth="1"/>
    <col min="7175" max="7177" width="8.28515625" customWidth="1"/>
    <col min="7178" max="7178" width="8.42578125" customWidth="1"/>
    <col min="7425" max="7425" width="52.42578125" customWidth="1"/>
    <col min="7426" max="7426" width="13.28515625" customWidth="1"/>
    <col min="7427" max="7428" width="8.140625" customWidth="1"/>
    <col min="7429" max="7429" width="8.28515625" customWidth="1"/>
    <col min="7430" max="7430" width="7.85546875" customWidth="1"/>
    <col min="7431" max="7433" width="8.28515625" customWidth="1"/>
    <col min="7434" max="7434" width="8.42578125" customWidth="1"/>
    <col min="7681" max="7681" width="52.42578125" customWidth="1"/>
    <col min="7682" max="7682" width="13.28515625" customWidth="1"/>
    <col min="7683" max="7684" width="8.140625" customWidth="1"/>
    <col min="7685" max="7685" width="8.28515625" customWidth="1"/>
    <col min="7686" max="7686" width="7.85546875" customWidth="1"/>
    <col min="7687" max="7689" width="8.28515625" customWidth="1"/>
    <col min="7690" max="7690" width="8.42578125" customWidth="1"/>
    <col min="7937" max="7937" width="52.42578125" customWidth="1"/>
    <col min="7938" max="7938" width="13.28515625" customWidth="1"/>
    <col min="7939" max="7940" width="8.140625" customWidth="1"/>
    <col min="7941" max="7941" width="8.28515625" customWidth="1"/>
    <col min="7942" max="7942" width="7.85546875" customWidth="1"/>
    <col min="7943" max="7945" width="8.28515625" customWidth="1"/>
    <col min="7946" max="7946" width="8.42578125" customWidth="1"/>
    <col min="8193" max="8193" width="52.42578125" customWidth="1"/>
    <col min="8194" max="8194" width="13.28515625" customWidth="1"/>
    <col min="8195" max="8196" width="8.140625" customWidth="1"/>
    <col min="8197" max="8197" width="8.28515625" customWidth="1"/>
    <col min="8198" max="8198" width="7.85546875" customWidth="1"/>
    <col min="8199" max="8201" width="8.28515625" customWidth="1"/>
    <col min="8202" max="8202" width="8.42578125" customWidth="1"/>
    <col min="8449" max="8449" width="52.42578125" customWidth="1"/>
    <col min="8450" max="8450" width="13.28515625" customWidth="1"/>
    <col min="8451" max="8452" width="8.140625" customWidth="1"/>
    <col min="8453" max="8453" width="8.28515625" customWidth="1"/>
    <col min="8454" max="8454" width="7.85546875" customWidth="1"/>
    <col min="8455" max="8457" width="8.28515625" customWidth="1"/>
    <col min="8458" max="8458" width="8.42578125" customWidth="1"/>
    <col min="8705" max="8705" width="52.42578125" customWidth="1"/>
    <col min="8706" max="8706" width="13.28515625" customWidth="1"/>
    <col min="8707" max="8708" width="8.140625" customWidth="1"/>
    <col min="8709" max="8709" width="8.28515625" customWidth="1"/>
    <col min="8710" max="8710" width="7.85546875" customWidth="1"/>
    <col min="8711" max="8713" width="8.28515625" customWidth="1"/>
    <col min="8714" max="8714" width="8.42578125" customWidth="1"/>
    <col min="8961" max="8961" width="52.42578125" customWidth="1"/>
    <col min="8962" max="8962" width="13.28515625" customWidth="1"/>
    <col min="8963" max="8964" width="8.140625" customWidth="1"/>
    <col min="8965" max="8965" width="8.28515625" customWidth="1"/>
    <col min="8966" max="8966" width="7.85546875" customWidth="1"/>
    <col min="8967" max="8969" width="8.28515625" customWidth="1"/>
    <col min="8970" max="8970" width="8.42578125" customWidth="1"/>
    <col min="9217" max="9217" width="52.42578125" customWidth="1"/>
    <col min="9218" max="9218" width="13.28515625" customWidth="1"/>
    <col min="9219" max="9220" width="8.140625" customWidth="1"/>
    <col min="9221" max="9221" width="8.28515625" customWidth="1"/>
    <col min="9222" max="9222" width="7.85546875" customWidth="1"/>
    <col min="9223" max="9225" width="8.28515625" customWidth="1"/>
    <col min="9226" max="9226" width="8.42578125" customWidth="1"/>
    <col min="9473" max="9473" width="52.42578125" customWidth="1"/>
    <col min="9474" max="9474" width="13.28515625" customWidth="1"/>
    <col min="9475" max="9476" width="8.140625" customWidth="1"/>
    <col min="9477" max="9477" width="8.28515625" customWidth="1"/>
    <col min="9478" max="9478" width="7.85546875" customWidth="1"/>
    <col min="9479" max="9481" width="8.28515625" customWidth="1"/>
    <col min="9482" max="9482" width="8.42578125" customWidth="1"/>
    <col min="9729" max="9729" width="52.42578125" customWidth="1"/>
    <col min="9730" max="9730" width="13.28515625" customWidth="1"/>
    <col min="9731" max="9732" width="8.140625" customWidth="1"/>
    <col min="9733" max="9733" width="8.28515625" customWidth="1"/>
    <col min="9734" max="9734" width="7.85546875" customWidth="1"/>
    <col min="9735" max="9737" width="8.28515625" customWidth="1"/>
    <col min="9738" max="9738" width="8.42578125" customWidth="1"/>
    <col min="9985" max="9985" width="52.42578125" customWidth="1"/>
    <col min="9986" max="9986" width="13.28515625" customWidth="1"/>
    <col min="9987" max="9988" width="8.140625" customWidth="1"/>
    <col min="9989" max="9989" width="8.28515625" customWidth="1"/>
    <col min="9990" max="9990" width="7.85546875" customWidth="1"/>
    <col min="9991" max="9993" width="8.28515625" customWidth="1"/>
    <col min="9994" max="9994" width="8.42578125" customWidth="1"/>
    <col min="10241" max="10241" width="52.42578125" customWidth="1"/>
    <col min="10242" max="10242" width="13.28515625" customWidth="1"/>
    <col min="10243" max="10244" width="8.140625" customWidth="1"/>
    <col min="10245" max="10245" width="8.28515625" customWidth="1"/>
    <col min="10246" max="10246" width="7.85546875" customWidth="1"/>
    <col min="10247" max="10249" width="8.28515625" customWidth="1"/>
    <col min="10250" max="10250" width="8.42578125" customWidth="1"/>
    <col min="10497" max="10497" width="52.42578125" customWidth="1"/>
    <col min="10498" max="10498" width="13.28515625" customWidth="1"/>
    <col min="10499" max="10500" width="8.140625" customWidth="1"/>
    <col min="10501" max="10501" width="8.28515625" customWidth="1"/>
    <col min="10502" max="10502" width="7.85546875" customWidth="1"/>
    <col min="10503" max="10505" width="8.28515625" customWidth="1"/>
    <col min="10506" max="10506" width="8.42578125" customWidth="1"/>
    <col min="10753" max="10753" width="52.42578125" customWidth="1"/>
    <col min="10754" max="10754" width="13.28515625" customWidth="1"/>
    <col min="10755" max="10756" width="8.140625" customWidth="1"/>
    <col min="10757" max="10757" width="8.28515625" customWidth="1"/>
    <col min="10758" max="10758" width="7.85546875" customWidth="1"/>
    <col min="10759" max="10761" width="8.28515625" customWidth="1"/>
    <col min="10762" max="10762" width="8.42578125" customWidth="1"/>
    <col min="11009" max="11009" width="52.42578125" customWidth="1"/>
    <col min="11010" max="11010" width="13.28515625" customWidth="1"/>
    <col min="11011" max="11012" width="8.140625" customWidth="1"/>
    <col min="11013" max="11013" width="8.28515625" customWidth="1"/>
    <col min="11014" max="11014" width="7.85546875" customWidth="1"/>
    <col min="11015" max="11017" width="8.28515625" customWidth="1"/>
    <col min="11018" max="11018" width="8.42578125" customWidth="1"/>
    <col min="11265" max="11265" width="52.42578125" customWidth="1"/>
    <col min="11266" max="11266" width="13.28515625" customWidth="1"/>
    <col min="11267" max="11268" width="8.140625" customWidth="1"/>
    <col min="11269" max="11269" width="8.28515625" customWidth="1"/>
    <col min="11270" max="11270" width="7.85546875" customWidth="1"/>
    <col min="11271" max="11273" width="8.28515625" customWidth="1"/>
    <col min="11274" max="11274" width="8.42578125" customWidth="1"/>
    <col min="11521" max="11521" width="52.42578125" customWidth="1"/>
    <col min="11522" max="11522" width="13.28515625" customWidth="1"/>
    <col min="11523" max="11524" width="8.140625" customWidth="1"/>
    <col min="11525" max="11525" width="8.28515625" customWidth="1"/>
    <col min="11526" max="11526" width="7.85546875" customWidth="1"/>
    <col min="11527" max="11529" width="8.28515625" customWidth="1"/>
    <col min="11530" max="11530" width="8.42578125" customWidth="1"/>
    <col min="11777" max="11777" width="52.42578125" customWidth="1"/>
    <col min="11778" max="11778" width="13.28515625" customWidth="1"/>
    <col min="11779" max="11780" width="8.140625" customWidth="1"/>
    <col min="11781" max="11781" width="8.28515625" customWidth="1"/>
    <col min="11782" max="11782" width="7.85546875" customWidth="1"/>
    <col min="11783" max="11785" width="8.28515625" customWidth="1"/>
    <col min="11786" max="11786" width="8.42578125" customWidth="1"/>
    <col min="12033" max="12033" width="52.42578125" customWidth="1"/>
    <col min="12034" max="12034" width="13.28515625" customWidth="1"/>
    <col min="12035" max="12036" width="8.140625" customWidth="1"/>
    <col min="12037" max="12037" width="8.28515625" customWidth="1"/>
    <col min="12038" max="12038" width="7.85546875" customWidth="1"/>
    <col min="12039" max="12041" width="8.28515625" customWidth="1"/>
    <col min="12042" max="12042" width="8.42578125" customWidth="1"/>
    <col min="12289" max="12289" width="52.42578125" customWidth="1"/>
    <col min="12290" max="12290" width="13.28515625" customWidth="1"/>
    <col min="12291" max="12292" width="8.140625" customWidth="1"/>
    <col min="12293" max="12293" width="8.28515625" customWidth="1"/>
    <col min="12294" max="12294" width="7.85546875" customWidth="1"/>
    <col min="12295" max="12297" width="8.28515625" customWidth="1"/>
    <col min="12298" max="12298" width="8.42578125" customWidth="1"/>
    <col min="12545" max="12545" width="52.42578125" customWidth="1"/>
    <col min="12546" max="12546" width="13.28515625" customWidth="1"/>
    <col min="12547" max="12548" width="8.140625" customWidth="1"/>
    <col min="12549" max="12549" width="8.28515625" customWidth="1"/>
    <col min="12550" max="12550" width="7.85546875" customWidth="1"/>
    <col min="12551" max="12553" width="8.28515625" customWidth="1"/>
    <col min="12554" max="12554" width="8.42578125" customWidth="1"/>
    <col min="12801" max="12801" width="52.42578125" customWidth="1"/>
    <col min="12802" max="12802" width="13.28515625" customWidth="1"/>
    <col min="12803" max="12804" width="8.140625" customWidth="1"/>
    <col min="12805" max="12805" width="8.28515625" customWidth="1"/>
    <col min="12806" max="12806" width="7.85546875" customWidth="1"/>
    <col min="12807" max="12809" width="8.28515625" customWidth="1"/>
    <col min="12810" max="12810" width="8.42578125" customWidth="1"/>
    <col min="13057" max="13057" width="52.42578125" customWidth="1"/>
    <col min="13058" max="13058" width="13.28515625" customWidth="1"/>
    <col min="13059" max="13060" width="8.140625" customWidth="1"/>
    <col min="13061" max="13061" width="8.28515625" customWidth="1"/>
    <col min="13062" max="13062" width="7.85546875" customWidth="1"/>
    <col min="13063" max="13065" width="8.28515625" customWidth="1"/>
    <col min="13066" max="13066" width="8.42578125" customWidth="1"/>
    <col min="13313" max="13313" width="52.42578125" customWidth="1"/>
    <col min="13314" max="13314" width="13.28515625" customWidth="1"/>
    <col min="13315" max="13316" width="8.140625" customWidth="1"/>
    <col min="13317" max="13317" width="8.28515625" customWidth="1"/>
    <col min="13318" max="13318" width="7.85546875" customWidth="1"/>
    <col min="13319" max="13321" width="8.28515625" customWidth="1"/>
    <col min="13322" max="13322" width="8.42578125" customWidth="1"/>
    <col min="13569" max="13569" width="52.42578125" customWidth="1"/>
    <col min="13570" max="13570" width="13.28515625" customWidth="1"/>
    <col min="13571" max="13572" width="8.140625" customWidth="1"/>
    <col min="13573" max="13573" width="8.28515625" customWidth="1"/>
    <col min="13574" max="13574" width="7.85546875" customWidth="1"/>
    <col min="13575" max="13577" width="8.28515625" customWidth="1"/>
    <col min="13578" max="13578" width="8.42578125" customWidth="1"/>
    <col min="13825" max="13825" width="52.42578125" customWidth="1"/>
    <col min="13826" max="13826" width="13.28515625" customWidth="1"/>
    <col min="13827" max="13828" width="8.140625" customWidth="1"/>
    <col min="13829" max="13829" width="8.28515625" customWidth="1"/>
    <col min="13830" max="13830" width="7.85546875" customWidth="1"/>
    <col min="13831" max="13833" width="8.28515625" customWidth="1"/>
    <col min="13834" max="13834" width="8.42578125" customWidth="1"/>
    <col min="14081" max="14081" width="52.42578125" customWidth="1"/>
    <col min="14082" max="14082" width="13.28515625" customWidth="1"/>
    <col min="14083" max="14084" width="8.140625" customWidth="1"/>
    <col min="14085" max="14085" width="8.28515625" customWidth="1"/>
    <col min="14086" max="14086" width="7.85546875" customWidth="1"/>
    <col min="14087" max="14089" width="8.28515625" customWidth="1"/>
    <col min="14090" max="14090" width="8.42578125" customWidth="1"/>
    <col min="14337" max="14337" width="52.42578125" customWidth="1"/>
    <col min="14338" max="14338" width="13.28515625" customWidth="1"/>
    <col min="14339" max="14340" width="8.140625" customWidth="1"/>
    <col min="14341" max="14341" width="8.28515625" customWidth="1"/>
    <col min="14342" max="14342" width="7.85546875" customWidth="1"/>
    <col min="14343" max="14345" width="8.28515625" customWidth="1"/>
    <col min="14346" max="14346" width="8.42578125" customWidth="1"/>
    <col min="14593" max="14593" width="52.42578125" customWidth="1"/>
    <col min="14594" max="14594" width="13.28515625" customWidth="1"/>
    <col min="14595" max="14596" width="8.140625" customWidth="1"/>
    <col min="14597" max="14597" width="8.28515625" customWidth="1"/>
    <col min="14598" max="14598" width="7.85546875" customWidth="1"/>
    <col min="14599" max="14601" width="8.28515625" customWidth="1"/>
    <col min="14602" max="14602" width="8.42578125" customWidth="1"/>
    <col min="14849" max="14849" width="52.42578125" customWidth="1"/>
    <col min="14850" max="14850" width="13.28515625" customWidth="1"/>
    <col min="14851" max="14852" width="8.140625" customWidth="1"/>
    <col min="14853" max="14853" width="8.28515625" customWidth="1"/>
    <col min="14854" max="14854" width="7.85546875" customWidth="1"/>
    <col min="14855" max="14857" width="8.28515625" customWidth="1"/>
    <col min="14858" max="14858" width="8.42578125" customWidth="1"/>
    <col min="15105" max="15105" width="52.42578125" customWidth="1"/>
    <col min="15106" max="15106" width="13.28515625" customWidth="1"/>
    <col min="15107" max="15108" width="8.140625" customWidth="1"/>
    <col min="15109" max="15109" width="8.28515625" customWidth="1"/>
    <col min="15110" max="15110" width="7.85546875" customWidth="1"/>
    <col min="15111" max="15113" width="8.28515625" customWidth="1"/>
    <col min="15114" max="15114" width="8.42578125" customWidth="1"/>
    <col min="15361" max="15361" width="52.42578125" customWidth="1"/>
    <col min="15362" max="15362" width="13.28515625" customWidth="1"/>
    <col min="15363" max="15364" width="8.140625" customWidth="1"/>
    <col min="15365" max="15365" width="8.28515625" customWidth="1"/>
    <col min="15366" max="15366" width="7.85546875" customWidth="1"/>
    <col min="15367" max="15369" width="8.28515625" customWidth="1"/>
    <col min="15370" max="15370" width="8.42578125" customWidth="1"/>
    <col min="15617" max="15617" width="52.42578125" customWidth="1"/>
    <col min="15618" max="15618" width="13.28515625" customWidth="1"/>
    <col min="15619" max="15620" width="8.140625" customWidth="1"/>
    <col min="15621" max="15621" width="8.28515625" customWidth="1"/>
    <col min="15622" max="15622" width="7.85546875" customWidth="1"/>
    <col min="15623" max="15625" width="8.28515625" customWidth="1"/>
    <col min="15626" max="15626" width="8.42578125" customWidth="1"/>
    <col min="15873" max="15873" width="52.42578125" customWidth="1"/>
    <col min="15874" max="15874" width="13.28515625" customWidth="1"/>
    <col min="15875" max="15876" width="8.140625" customWidth="1"/>
    <col min="15877" max="15877" width="8.28515625" customWidth="1"/>
    <col min="15878" max="15878" width="7.85546875" customWidth="1"/>
    <col min="15879" max="15881" width="8.28515625" customWidth="1"/>
    <col min="15882" max="15882" width="8.42578125" customWidth="1"/>
    <col min="16129" max="16129" width="52.42578125" customWidth="1"/>
    <col min="16130" max="16130" width="13.28515625" customWidth="1"/>
    <col min="16131" max="16132" width="8.140625" customWidth="1"/>
    <col min="16133" max="16133" width="8.28515625" customWidth="1"/>
    <col min="16134" max="16134" width="7.85546875" customWidth="1"/>
    <col min="16135" max="16137" width="8.28515625" customWidth="1"/>
    <col min="16138" max="16138" width="8.42578125" customWidth="1"/>
  </cols>
  <sheetData>
    <row r="1" spans="1:10" ht="16.5" x14ac:dyDescent="0.2">
      <c r="A1" s="450" t="s">
        <v>327</v>
      </c>
      <c r="B1" s="399"/>
      <c r="C1" s="399"/>
      <c r="D1" s="399"/>
      <c r="E1" s="399"/>
      <c r="F1" s="399"/>
      <c r="G1" s="399"/>
      <c r="H1" s="399"/>
      <c r="I1" s="399"/>
      <c r="J1" s="399"/>
    </row>
    <row r="2" spans="1:10" ht="30.6" customHeight="1" thickBot="1" x14ac:dyDescent="0.25">
      <c r="A2" s="451" t="s">
        <v>49</v>
      </c>
      <c r="B2" s="452"/>
      <c r="C2" s="452"/>
      <c r="D2" s="452"/>
      <c r="E2" s="452"/>
      <c r="F2" s="452"/>
      <c r="G2" s="452"/>
      <c r="H2" s="452"/>
      <c r="I2" s="452"/>
      <c r="J2" s="452"/>
    </row>
    <row r="3" spans="1:10" ht="17.45" customHeight="1" x14ac:dyDescent="0.2">
      <c r="A3" s="403" t="s">
        <v>566</v>
      </c>
      <c r="B3" s="453" t="s">
        <v>47</v>
      </c>
      <c r="C3" s="453" t="s">
        <v>537</v>
      </c>
      <c r="D3" s="454"/>
      <c r="E3" s="454"/>
      <c r="F3" s="454"/>
      <c r="G3" s="453" t="s">
        <v>18</v>
      </c>
      <c r="H3" s="454"/>
      <c r="I3" s="454"/>
      <c r="J3" s="455"/>
    </row>
    <row r="4" spans="1:10" ht="16.899999999999999" customHeight="1" x14ac:dyDescent="0.2">
      <c r="A4" s="445"/>
      <c r="B4" s="447"/>
      <c r="C4" s="378">
        <v>2017</v>
      </c>
      <c r="D4" s="378">
        <v>2018</v>
      </c>
      <c r="E4" s="145">
        <v>2019</v>
      </c>
      <c r="F4" s="145">
        <v>2020</v>
      </c>
      <c r="G4" s="160" t="s">
        <v>868</v>
      </c>
      <c r="H4" s="187" t="s">
        <v>869</v>
      </c>
      <c r="I4" s="187" t="s">
        <v>905</v>
      </c>
      <c r="J4" s="188"/>
    </row>
    <row r="5" spans="1:10" ht="15.75" thickBot="1" x14ac:dyDescent="0.25">
      <c r="A5" s="381">
        <v>1</v>
      </c>
      <c r="B5" s="382">
        <v>2</v>
      </c>
      <c r="C5" s="382">
        <v>3</v>
      </c>
      <c r="D5" s="382">
        <v>4</v>
      </c>
      <c r="E5" s="382">
        <v>5</v>
      </c>
      <c r="F5" s="382">
        <v>6</v>
      </c>
      <c r="G5" s="382">
        <v>7</v>
      </c>
      <c r="H5" s="382">
        <v>8</v>
      </c>
      <c r="I5" s="382">
        <v>9</v>
      </c>
      <c r="J5" s="383">
        <v>10</v>
      </c>
    </row>
    <row r="6" spans="1:10" ht="33" customHeight="1" x14ac:dyDescent="0.2">
      <c r="A6" s="228" t="s">
        <v>48</v>
      </c>
      <c r="B6" s="229" t="s">
        <v>56</v>
      </c>
      <c r="C6" s="307">
        <f t="shared" ref="C6:D6" si="0">C8+C9+C10</f>
        <v>10281</v>
      </c>
      <c r="D6" s="307">
        <f t="shared" si="0"/>
        <v>10387</v>
      </c>
      <c r="E6" s="307">
        <v>10313</v>
      </c>
      <c r="F6" s="307">
        <v>10016</v>
      </c>
      <c r="G6" s="307">
        <f>D6/C6*100</f>
        <v>101.03102811010602</v>
      </c>
      <c r="H6" s="308">
        <f>E6/D6*100</f>
        <v>99.287571002214307</v>
      </c>
      <c r="I6" s="307">
        <f>F6/E6*100</f>
        <v>97.120139629593723</v>
      </c>
      <c r="J6" s="230"/>
    </row>
    <row r="7" spans="1:10" ht="20.25" customHeight="1" x14ac:dyDescent="0.2">
      <c r="A7" s="231" t="s">
        <v>53</v>
      </c>
      <c r="B7" s="229"/>
      <c r="C7" s="307"/>
      <c r="D7" s="307"/>
      <c r="E7" s="307"/>
      <c r="F7" s="307"/>
      <c r="G7" s="307"/>
      <c r="H7" s="308"/>
      <c r="I7" s="307"/>
      <c r="J7" s="230"/>
    </row>
    <row r="8" spans="1:10" ht="17.45" customHeight="1" x14ac:dyDescent="0.2">
      <c r="A8" s="232" t="s">
        <v>765</v>
      </c>
      <c r="B8" s="233" t="s">
        <v>56</v>
      </c>
      <c r="C8" s="309">
        <v>15</v>
      </c>
      <c r="D8" s="309">
        <v>13</v>
      </c>
      <c r="E8" s="309">
        <v>13</v>
      </c>
      <c r="F8" s="309">
        <v>13</v>
      </c>
      <c r="G8" s="307">
        <f t="shared" ref="G8:G22" si="1">D8/C8*100</f>
        <v>86.666666666666671</v>
      </c>
      <c r="H8" s="308">
        <f t="shared" ref="H8:H22" si="2">E8/D8*100</f>
        <v>100</v>
      </c>
      <c r="I8" s="307">
        <f t="shared" ref="I8:I52" si="3">F8/E8*100</f>
        <v>100</v>
      </c>
      <c r="J8" s="230"/>
    </row>
    <row r="9" spans="1:10" ht="19.149999999999999" customHeight="1" x14ac:dyDescent="0.2">
      <c r="A9" s="232" t="s">
        <v>766</v>
      </c>
      <c r="B9" s="233" t="s">
        <v>56</v>
      </c>
      <c r="C9" s="309">
        <v>10196</v>
      </c>
      <c r="D9" s="309">
        <v>10304</v>
      </c>
      <c r="E9" s="309">
        <v>10231</v>
      </c>
      <c r="F9" s="309">
        <v>9934</v>
      </c>
      <c r="G9" s="307">
        <f t="shared" si="1"/>
        <v>101.05923891722244</v>
      </c>
      <c r="H9" s="308">
        <f t="shared" si="2"/>
        <v>99.291537267080741</v>
      </c>
      <c r="I9" s="307">
        <f t="shared" si="3"/>
        <v>97.097057961098614</v>
      </c>
      <c r="J9" s="230"/>
    </row>
    <row r="10" spans="1:10" ht="17.45" customHeight="1" x14ac:dyDescent="0.2">
      <c r="A10" s="232" t="s">
        <v>767</v>
      </c>
      <c r="B10" s="233" t="s">
        <v>56</v>
      </c>
      <c r="C10" s="309">
        <v>70</v>
      </c>
      <c r="D10" s="309">
        <v>70</v>
      </c>
      <c r="E10" s="309">
        <v>69</v>
      </c>
      <c r="F10" s="309">
        <v>69</v>
      </c>
      <c r="G10" s="307">
        <f t="shared" si="1"/>
        <v>100</v>
      </c>
      <c r="H10" s="308">
        <f t="shared" si="2"/>
        <v>98.571428571428584</v>
      </c>
      <c r="I10" s="307">
        <f t="shared" si="3"/>
        <v>100</v>
      </c>
      <c r="J10" s="230"/>
    </row>
    <row r="11" spans="1:10" ht="36.75" customHeight="1" x14ac:dyDescent="0.2">
      <c r="A11" s="235" t="s">
        <v>768</v>
      </c>
      <c r="B11" s="233" t="s">
        <v>20</v>
      </c>
      <c r="C11" s="310">
        <v>2049.6</v>
      </c>
      <c r="D11" s="310">
        <v>2058.6999999999998</v>
      </c>
      <c r="E11" s="309">
        <v>2160</v>
      </c>
      <c r="F11" s="309">
        <v>2289.6</v>
      </c>
      <c r="G11" s="307">
        <f t="shared" si="1"/>
        <v>100.44398907103825</v>
      </c>
      <c r="H11" s="308">
        <f t="shared" si="2"/>
        <v>104.92058094914267</v>
      </c>
      <c r="I11" s="307">
        <f t="shared" si="3"/>
        <v>106</v>
      </c>
      <c r="J11" s="230"/>
    </row>
    <row r="12" spans="1:10" ht="16.899999999999999" customHeight="1" x14ac:dyDescent="0.2">
      <c r="A12" s="232" t="s">
        <v>769</v>
      </c>
      <c r="B12" s="233" t="s">
        <v>20</v>
      </c>
      <c r="C12" s="309">
        <v>696</v>
      </c>
      <c r="D12" s="309">
        <v>720</v>
      </c>
      <c r="E12" s="309">
        <v>755</v>
      </c>
      <c r="F12" s="309">
        <v>801</v>
      </c>
      <c r="G12" s="307">
        <f t="shared" si="1"/>
        <v>103.44827586206897</v>
      </c>
      <c r="H12" s="308">
        <f t="shared" si="2"/>
        <v>104.86111111111111</v>
      </c>
      <c r="I12" s="307">
        <f t="shared" si="3"/>
        <v>106.09271523178808</v>
      </c>
      <c r="J12" s="230"/>
    </row>
    <row r="13" spans="1:10" ht="48.75" customHeight="1" x14ac:dyDescent="0.2">
      <c r="A13" s="235" t="s">
        <v>770</v>
      </c>
      <c r="B13" s="233" t="s">
        <v>771</v>
      </c>
      <c r="C13" s="310">
        <v>107</v>
      </c>
      <c r="D13" s="310">
        <v>100.4</v>
      </c>
      <c r="E13" s="309">
        <v>104.9</v>
      </c>
      <c r="F13" s="309">
        <v>104.1</v>
      </c>
      <c r="G13" s="307">
        <f t="shared" si="1"/>
        <v>93.831775700934585</v>
      </c>
      <c r="H13" s="308">
        <f t="shared" si="2"/>
        <v>104.48207171314741</v>
      </c>
      <c r="I13" s="307">
        <f t="shared" si="3"/>
        <v>99.237368922783602</v>
      </c>
      <c r="J13" s="230"/>
    </row>
    <row r="14" spans="1:10" ht="19.5" customHeight="1" x14ac:dyDescent="0.2">
      <c r="A14" s="235" t="s">
        <v>501</v>
      </c>
      <c r="B14" s="226" t="s">
        <v>477</v>
      </c>
      <c r="C14" s="309"/>
      <c r="D14" s="309"/>
      <c r="E14" s="309"/>
      <c r="F14" s="309"/>
      <c r="G14" s="307"/>
      <c r="H14" s="308"/>
      <c r="I14" s="307"/>
      <c r="J14" s="234"/>
    </row>
    <row r="15" spans="1:10" ht="31.5" x14ac:dyDescent="0.2">
      <c r="A15" s="236" t="s">
        <v>772</v>
      </c>
      <c r="B15" s="233" t="s">
        <v>773</v>
      </c>
      <c r="C15" s="309">
        <v>141.9</v>
      </c>
      <c r="D15" s="309">
        <v>141.9</v>
      </c>
      <c r="E15" s="309">
        <v>141.9</v>
      </c>
      <c r="F15" s="309">
        <v>141.9</v>
      </c>
      <c r="G15" s="307">
        <f t="shared" si="1"/>
        <v>100</v>
      </c>
      <c r="H15" s="308">
        <f t="shared" si="2"/>
        <v>100</v>
      </c>
      <c r="I15" s="307">
        <f t="shared" si="3"/>
        <v>100</v>
      </c>
      <c r="J15" s="234"/>
    </row>
    <row r="16" spans="1:10" ht="15.75" x14ac:dyDescent="0.2">
      <c r="A16" s="236" t="s">
        <v>774</v>
      </c>
      <c r="B16" s="233" t="s">
        <v>773</v>
      </c>
      <c r="C16" s="309">
        <v>107.3</v>
      </c>
      <c r="D16" s="309">
        <v>107.3</v>
      </c>
      <c r="E16" s="309">
        <v>107.3</v>
      </c>
      <c r="F16" s="309">
        <v>107.3</v>
      </c>
      <c r="G16" s="307">
        <f t="shared" si="1"/>
        <v>100</v>
      </c>
      <c r="H16" s="308">
        <f t="shared" si="2"/>
        <v>100</v>
      </c>
      <c r="I16" s="307">
        <f t="shared" si="3"/>
        <v>100</v>
      </c>
      <c r="J16" s="234"/>
    </row>
    <row r="17" spans="1:10" ht="15.75" x14ac:dyDescent="0.2">
      <c r="A17" s="235" t="s">
        <v>775</v>
      </c>
      <c r="B17" s="233" t="s">
        <v>22</v>
      </c>
      <c r="C17" s="309">
        <v>64297</v>
      </c>
      <c r="D17" s="309">
        <v>62831</v>
      </c>
      <c r="E17" s="309">
        <v>67067</v>
      </c>
      <c r="F17" s="309">
        <v>72007</v>
      </c>
      <c r="G17" s="307">
        <f t="shared" si="1"/>
        <v>97.719955829976513</v>
      </c>
      <c r="H17" s="308">
        <f t="shared" si="2"/>
        <v>106.74189492447996</v>
      </c>
      <c r="I17" s="307">
        <f t="shared" si="3"/>
        <v>107.3657685597984</v>
      </c>
      <c r="J17" s="234"/>
    </row>
    <row r="18" spans="1:10" ht="15.75" x14ac:dyDescent="0.2">
      <c r="A18" s="232" t="s">
        <v>776</v>
      </c>
      <c r="B18" s="233"/>
      <c r="C18" s="309"/>
      <c r="D18" s="309"/>
      <c r="E18" s="309"/>
      <c r="F18" s="309"/>
      <c r="G18" s="307"/>
      <c r="H18" s="308"/>
      <c r="I18" s="307"/>
      <c r="J18" s="234"/>
    </row>
    <row r="19" spans="1:10" ht="19.899999999999999" customHeight="1" x14ac:dyDescent="0.2">
      <c r="A19" s="236" t="s">
        <v>777</v>
      </c>
      <c r="B19" s="233" t="s">
        <v>22</v>
      </c>
      <c r="C19" s="309">
        <v>32331</v>
      </c>
      <c r="D19" s="309">
        <v>32313</v>
      </c>
      <c r="E19" s="309">
        <v>30907</v>
      </c>
      <c r="F19" s="309">
        <v>33900</v>
      </c>
      <c r="G19" s="307">
        <f t="shared" si="1"/>
        <v>99.944325879187161</v>
      </c>
      <c r="H19" s="308">
        <f t="shared" si="2"/>
        <v>95.64881007643983</v>
      </c>
      <c r="I19" s="307">
        <f t="shared" si="3"/>
        <v>109.68389038081988</v>
      </c>
      <c r="J19" s="234"/>
    </row>
    <row r="20" spans="1:10" ht="21.6" customHeight="1" x14ac:dyDescent="0.2">
      <c r="A20" s="236" t="s">
        <v>25</v>
      </c>
      <c r="B20" s="233" t="s">
        <v>22</v>
      </c>
      <c r="C20" s="309">
        <v>25292</v>
      </c>
      <c r="D20" s="309">
        <v>24571</v>
      </c>
      <c r="E20" s="309">
        <v>32193</v>
      </c>
      <c r="F20" s="309">
        <v>35924</v>
      </c>
      <c r="G20" s="307">
        <f t="shared" si="1"/>
        <v>97.149296220148656</v>
      </c>
      <c r="H20" s="308">
        <f t="shared" si="2"/>
        <v>131.02030849375279</v>
      </c>
      <c r="I20" s="307">
        <f t="shared" si="3"/>
        <v>111.58947597303761</v>
      </c>
      <c r="J20" s="234"/>
    </row>
    <row r="21" spans="1:10" ht="20.45" customHeight="1" x14ac:dyDescent="0.2">
      <c r="A21" s="236" t="s">
        <v>778</v>
      </c>
      <c r="B21" s="233" t="s">
        <v>22</v>
      </c>
      <c r="C21" s="309">
        <v>391</v>
      </c>
      <c r="D21" s="309">
        <v>290</v>
      </c>
      <c r="E21" s="309">
        <v>290</v>
      </c>
      <c r="F21" s="309">
        <v>275</v>
      </c>
      <c r="G21" s="307">
        <f t="shared" si="1"/>
        <v>74.168797953964187</v>
      </c>
      <c r="H21" s="308">
        <f t="shared" si="2"/>
        <v>100</v>
      </c>
      <c r="I21" s="307">
        <f t="shared" si="3"/>
        <v>94.827586206896555</v>
      </c>
      <c r="J21" s="234"/>
    </row>
    <row r="22" spans="1:10" ht="17.45" customHeight="1" x14ac:dyDescent="0.2">
      <c r="A22" s="236" t="s">
        <v>779</v>
      </c>
      <c r="B22" s="233" t="s">
        <v>22</v>
      </c>
      <c r="C22" s="309">
        <v>235</v>
      </c>
      <c r="D22" s="309">
        <v>162</v>
      </c>
      <c r="E22" s="309">
        <v>162</v>
      </c>
      <c r="F22" s="309">
        <v>150</v>
      </c>
      <c r="G22" s="307">
        <f t="shared" si="1"/>
        <v>68.936170212765958</v>
      </c>
      <c r="H22" s="308">
        <f t="shared" si="2"/>
        <v>100</v>
      </c>
      <c r="I22" s="307">
        <f t="shared" si="3"/>
        <v>92.592592592592595</v>
      </c>
      <c r="J22" s="234"/>
    </row>
    <row r="23" spans="1:10" ht="35.450000000000003" customHeight="1" x14ac:dyDescent="0.2">
      <c r="A23" s="235" t="s">
        <v>23</v>
      </c>
      <c r="B23" s="226"/>
      <c r="C23" s="309"/>
      <c r="D23" s="309"/>
      <c r="E23" s="309"/>
      <c r="F23" s="309"/>
      <c r="G23" s="309"/>
      <c r="H23" s="309"/>
      <c r="I23" s="307"/>
      <c r="J23" s="234"/>
    </row>
    <row r="24" spans="1:10" ht="15.75" x14ac:dyDescent="0.2">
      <c r="A24" s="236" t="s">
        <v>780</v>
      </c>
      <c r="B24" s="233"/>
      <c r="C24" s="309"/>
      <c r="D24" s="309"/>
      <c r="E24" s="309"/>
      <c r="F24" s="309"/>
      <c r="G24" s="310"/>
      <c r="H24" s="309"/>
      <c r="I24" s="307"/>
      <c r="J24" s="234"/>
    </row>
    <row r="25" spans="1:10" ht="15.75" x14ac:dyDescent="0.2">
      <c r="A25" s="232" t="s">
        <v>781</v>
      </c>
      <c r="B25" s="233" t="s">
        <v>24</v>
      </c>
      <c r="C25" s="309">
        <f t="shared" ref="C25:D25" si="4">C26+C27</f>
        <v>74496</v>
      </c>
      <c r="D25" s="309">
        <f t="shared" si="4"/>
        <v>46477</v>
      </c>
      <c r="E25" s="309">
        <v>50005</v>
      </c>
      <c r="F25" s="309">
        <v>92401</v>
      </c>
      <c r="G25" s="310">
        <f>D25/C25*100</f>
        <v>62.388584621993125</v>
      </c>
      <c r="H25" s="309">
        <f>E25/D25*100</f>
        <v>107.59085138885899</v>
      </c>
      <c r="I25" s="307">
        <f t="shared" si="3"/>
        <v>184.78352164783522</v>
      </c>
      <c r="J25" s="234"/>
    </row>
    <row r="26" spans="1:10" ht="15.75" x14ac:dyDescent="0.2">
      <c r="A26" s="232" t="s">
        <v>769</v>
      </c>
      <c r="B26" s="233" t="s">
        <v>24</v>
      </c>
      <c r="C26" s="309">
        <v>52827</v>
      </c>
      <c r="D26" s="309">
        <v>31949</v>
      </c>
      <c r="E26" s="309">
        <v>34253</v>
      </c>
      <c r="F26" s="309">
        <v>64909</v>
      </c>
      <c r="G26" s="310">
        <f t="shared" ref="G26:G40" si="5">D26/C26*100</f>
        <v>60.47854316921272</v>
      </c>
      <c r="H26" s="309">
        <f t="shared" ref="H26:H40" si="6">E26/D26*100</f>
        <v>107.21149331747472</v>
      </c>
      <c r="I26" s="307">
        <f t="shared" si="3"/>
        <v>189.49873003824482</v>
      </c>
      <c r="J26" s="234"/>
    </row>
    <row r="27" spans="1:10" ht="15.75" x14ac:dyDescent="0.2">
      <c r="A27" s="232" t="s">
        <v>767</v>
      </c>
      <c r="B27" s="233" t="s">
        <v>24</v>
      </c>
      <c r="C27" s="309">
        <v>21669</v>
      </c>
      <c r="D27" s="309">
        <v>14528</v>
      </c>
      <c r="E27" s="309">
        <v>15752</v>
      </c>
      <c r="F27" s="309">
        <v>27492</v>
      </c>
      <c r="G27" s="310">
        <f t="shared" si="5"/>
        <v>67.045087452120541</v>
      </c>
      <c r="H27" s="309">
        <f t="shared" si="6"/>
        <v>108.42511013215858</v>
      </c>
      <c r="I27" s="307">
        <f t="shared" si="3"/>
        <v>174.53021838496699</v>
      </c>
      <c r="J27" s="234"/>
    </row>
    <row r="28" spans="1:10" ht="15.75" x14ac:dyDescent="0.2">
      <c r="A28" s="236" t="s">
        <v>25</v>
      </c>
      <c r="B28" s="233"/>
      <c r="C28" s="309"/>
      <c r="D28" s="309"/>
      <c r="E28" s="309"/>
      <c r="F28" s="309"/>
      <c r="G28" s="310"/>
      <c r="H28" s="309"/>
      <c r="I28" s="307"/>
      <c r="J28" s="234"/>
    </row>
    <row r="29" spans="1:10" ht="15.75" x14ac:dyDescent="0.2">
      <c r="A29" s="232" t="s">
        <v>781</v>
      </c>
      <c r="B29" s="233" t="s">
        <v>24</v>
      </c>
      <c r="C29" s="309">
        <f t="shared" ref="C29:D29" si="7">C30+C31</f>
        <v>23252</v>
      </c>
      <c r="D29" s="309">
        <f t="shared" si="7"/>
        <v>28381</v>
      </c>
      <c r="E29" s="309">
        <v>45414</v>
      </c>
      <c r="F29" s="309">
        <v>33954</v>
      </c>
      <c r="G29" s="310">
        <f t="shared" si="5"/>
        <v>122.0583175640805</v>
      </c>
      <c r="H29" s="309">
        <f t="shared" si="6"/>
        <v>160.01550332969242</v>
      </c>
      <c r="I29" s="307">
        <f t="shared" si="3"/>
        <v>74.765490817809493</v>
      </c>
      <c r="J29" s="234"/>
    </row>
    <row r="30" spans="1:10" ht="15.75" x14ac:dyDescent="0.2">
      <c r="A30" s="232" t="s">
        <v>769</v>
      </c>
      <c r="B30" s="233" t="s">
        <v>24</v>
      </c>
      <c r="C30" s="309">
        <v>14459</v>
      </c>
      <c r="D30" s="309">
        <v>15134</v>
      </c>
      <c r="E30" s="309">
        <v>27705</v>
      </c>
      <c r="F30" s="309">
        <v>22139</v>
      </c>
      <c r="G30" s="310">
        <f t="shared" si="5"/>
        <v>104.66837263987827</v>
      </c>
      <c r="H30" s="309">
        <f t="shared" si="6"/>
        <v>183.06462270384566</v>
      </c>
      <c r="I30" s="307">
        <f t="shared" si="3"/>
        <v>79.909763580581128</v>
      </c>
      <c r="J30" s="234"/>
    </row>
    <row r="31" spans="1:10" ht="15.75" x14ac:dyDescent="0.2">
      <c r="A31" s="232" t="s">
        <v>767</v>
      </c>
      <c r="B31" s="233" t="s">
        <v>24</v>
      </c>
      <c r="C31" s="309">
        <v>8793</v>
      </c>
      <c r="D31" s="309">
        <v>13247</v>
      </c>
      <c r="E31" s="309">
        <v>17709</v>
      </c>
      <c r="F31" s="309">
        <v>11815</v>
      </c>
      <c r="G31" s="310">
        <f t="shared" si="5"/>
        <v>150.65392926191288</v>
      </c>
      <c r="H31" s="309">
        <f t="shared" si="6"/>
        <v>133.68309805993809</v>
      </c>
      <c r="I31" s="307">
        <f t="shared" si="3"/>
        <v>66.717488282794051</v>
      </c>
      <c r="J31" s="234"/>
    </row>
    <row r="32" spans="1:10" ht="15.75" x14ac:dyDescent="0.2">
      <c r="A32" s="236" t="s">
        <v>782</v>
      </c>
      <c r="B32" s="233"/>
      <c r="C32" s="309"/>
      <c r="D32" s="309"/>
      <c r="E32" s="309"/>
      <c r="F32" s="309"/>
      <c r="G32" s="310"/>
      <c r="H32" s="309"/>
      <c r="I32" s="307"/>
      <c r="J32" s="234"/>
    </row>
    <row r="33" spans="1:10" ht="15.75" x14ac:dyDescent="0.2">
      <c r="A33" s="232" t="s">
        <v>781</v>
      </c>
      <c r="B33" s="233" t="s">
        <v>24</v>
      </c>
      <c r="C33" s="309">
        <v>6251</v>
      </c>
      <c r="D33" s="309">
        <v>3146</v>
      </c>
      <c r="E33" s="310">
        <v>3817.1</v>
      </c>
      <c r="F33" s="310">
        <v>3878</v>
      </c>
      <c r="G33" s="310">
        <f t="shared" si="5"/>
        <v>50.327947528395455</v>
      </c>
      <c r="H33" s="309">
        <f t="shared" si="6"/>
        <v>121.3318499682136</v>
      </c>
      <c r="I33" s="307">
        <f t="shared" si="3"/>
        <v>101.595452044746</v>
      </c>
      <c r="J33" s="234"/>
    </row>
    <row r="34" spans="1:10" ht="15.75" x14ac:dyDescent="0.2">
      <c r="A34" s="232" t="s">
        <v>769</v>
      </c>
      <c r="B34" s="233" t="s">
        <v>24</v>
      </c>
      <c r="C34" s="309"/>
      <c r="D34" s="309"/>
      <c r="E34" s="310"/>
      <c r="F34" s="310"/>
      <c r="G34" s="310"/>
      <c r="H34" s="309"/>
      <c r="I34" s="307"/>
      <c r="J34" s="234"/>
    </row>
    <row r="35" spans="1:10" ht="15.75" x14ac:dyDescent="0.2">
      <c r="A35" s="232" t="s">
        <v>766</v>
      </c>
      <c r="B35" s="233" t="s">
        <v>24</v>
      </c>
      <c r="C35" s="309">
        <v>6251</v>
      </c>
      <c r="D35" s="309">
        <v>3146</v>
      </c>
      <c r="E35" s="310">
        <v>3817.1</v>
      </c>
      <c r="F35" s="310">
        <v>3878</v>
      </c>
      <c r="G35" s="310">
        <f t="shared" si="5"/>
        <v>50.327947528395455</v>
      </c>
      <c r="H35" s="309">
        <f t="shared" si="6"/>
        <v>121.3318499682136</v>
      </c>
      <c r="I35" s="307">
        <f t="shared" si="3"/>
        <v>101.595452044746</v>
      </c>
      <c r="J35" s="234"/>
    </row>
    <row r="36" spans="1:10" ht="15.75" x14ac:dyDescent="0.2">
      <c r="A36" s="232" t="s">
        <v>767</v>
      </c>
      <c r="B36" s="233" t="s">
        <v>24</v>
      </c>
      <c r="C36" s="309"/>
      <c r="D36" s="309"/>
      <c r="E36" s="309"/>
      <c r="F36" s="309"/>
      <c r="G36" s="310"/>
      <c r="H36" s="309"/>
      <c r="I36" s="307"/>
      <c r="J36" s="234"/>
    </row>
    <row r="37" spans="1:10" ht="15.75" x14ac:dyDescent="0.2">
      <c r="A37" s="236" t="s">
        <v>779</v>
      </c>
      <c r="B37" s="233"/>
      <c r="C37" s="309"/>
      <c r="D37" s="309"/>
      <c r="E37" s="309"/>
      <c r="F37" s="309"/>
      <c r="G37" s="310"/>
      <c r="H37" s="309"/>
      <c r="I37" s="307"/>
      <c r="J37" s="234"/>
    </row>
    <row r="38" spans="1:10" ht="15.75" x14ac:dyDescent="0.2">
      <c r="A38" s="232" t="s">
        <v>783</v>
      </c>
      <c r="B38" s="233" t="s">
        <v>24</v>
      </c>
      <c r="C38" s="309">
        <v>5154</v>
      </c>
      <c r="D38" s="309">
        <v>3936</v>
      </c>
      <c r="E38" s="310">
        <v>3523.9</v>
      </c>
      <c r="F38" s="310">
        <v>3350</v>
      </c>
      <c r="G38" s="310">
        <f t="shared" si="5"/>
        <v>76.367869615832362</v>
      </c>
      <c r="H38" s="309">
        <f t="shared" si="6"/>
        <v>89.529979674796749</v>
      </c>
      <c r="I38" s="307">
        <f t="shared" si="3"/>
        <v>95.0651267062062</v>
      </c>
      <c r="J38" s="234"/>
    </row>
    <row r="39" spans="1:10" ht="15.75" x14ac:dyDescent="0.2">
      <c r="A39" s="232" t="s">
        <v>769</v>
      </c>
      <c r="B39" s="233" t="s">
        <v>24</v>
      </c>
      <c r="C39" s="309"/>
      <c r="D39" s="309"/>
      <c r="E39" s="310"/>
      <c r="F39" s="310"/>
      <c r="G39" s="310"/>
      <c r="H39" s="309"/>
      <c r="I39" s="307"/>
      <c r="J39" s="234"/>
    </row>
    <row r="40" spans="1:10" ht="15.75" x14ac:dyDescent="0.2">
      <c r="A40" s="232" t="s">
        <v>766</v>
      </c>
      <c r="B40" s="233" t="s">
        <v>24</v>
      </c>
      <c r="C40" s="309">
        <v>5154</v>
      </c>
      <c r="D40" s="309">
        <v>3939</v>
      </c>
      <c r="E40" s="310">
        <v>3523.9</v>
      </c>
      <c r="F40" s="310">
        <v>3350</v>
      </c>
      <c r="G40" s="310">
        <f t="shared" si="5"/>
        <v>76.426076833527361</v>
      </c>
      <c r="H40" s="309">
        <f t="shared" si="6"/>
        <v>89.461792333079458</v>
      </c>
      <c r="I40" s="307">
        <f t="shared" si="3"/>
        <v>95.0651267062062</v>
      </c>
      <c r="J40" s="234"/>
    </row>
    <row r="41" spans="1:10" ht="15.75" x14ac:dyDescent="0.2">
      <c r="A41" s="232" t="s">
        <v>767</v>
      </c>
      <c r="B41" s="233" t="s">
        <v>24</v>
      </c>
      <c r="C41" s="309"/>
      <c r="D41" s="309"/>
      <c r="E41" s="309"/>
      <c r="F41" s="309"/>
      <c r="G41" s="310"/>
      <c r="H41" s="310"/>
      <c r="I41" s="307"/>
      <c r="J41" s="234"/>
    </row>
    <row r="42" spans="1:10" ht="36" customHeight="1" x14ac:dyDescent="0.2">
      <c r="A42" s="235" t="s">
        <v>26</v>
      </c>
      <c r="B42" s="226"/>
      <c r="C42" s="309"/>
      <c r="D42" s="309"/>
      <c r="E42" s="309"/>
      <c r="F42" s="309"/>
      <c r="G42" s="310"/>
      <c r="H42" s="310"/>
      <c r="I42" s="307"/>
      <c r="J42" s="234"/>
    </row>
    <row r="43" spans="1:10" ht="15.75" x14ac:dyDescent="0.2">
      <c r="A43" s="236" t="s">
        <v>784</v>
      </c>
      <c r="B43" s="233"/>
      <c r="C43" s="309"/>
      <c r="D43" s="309"/>
      <c r="E43" s="309"/>
      <c r="F43" s="309"/>
      <c r="G43" s="310"/>
      <c r="H43" s="310"/>
      <c r="I43" s="307"/>
      <c r="J43" s="234"/>
    </row>
    <row r="44" spans="1:10" ht="15.75" x14ac:dyDescent="0.2">
      <c r="A44" s="232" t="s">
        <v>783</v>
      </c>
      <c r="B44" s="233" t="s">
        <v>24</v>
      </c>
      <c r="C44" s="310">
        <f t="shared" ref="C44:D44" si="8">C45+C46+C47</f>
        <v>3675.5</v>
      </c>
      <c r="D44" s="310">
        <f t="shared" si="8"/>
        <v>3444.7000000000003</v>
      </c>
      <c r="E44" s="309">
        <v>2706.4</v>
      </c>
      <c r="F44" s="309">
        <v>2920</v>
      </c>
      <c r="G44" s="310">
        <f>D44/C44*100</f>
        <v>93.720582233709706</v>
      </c>
      <c r="H44" s="310">
        <f>E44/D44*100</f>
        <v>78.567074055795857</v>
      </c>
      <c r="I44" s="307">
        <f t="shared" si="3"/>
        <v>107.89240319243274</v>
      </c>
      <c r="J44" s="234"/>
    </row>
    <row r="45" spans="1:10" ht="15.75" x14ac:dyDescent="0.2">
      <c r="A45" s="232" t="s">
        <v>769</v>
      </c>
      <c r="B45" s="233" t="s">
        <v>24</v>
      </c>
      <c r="C45" s="309">
        <v>906.7</v>
      </c>
      <c r="D45" s="309">
        <v>836.5</v>
      </c>
      <c r="E45" s="309">
        <v>89.3</v>
      </c>
      <c r="F45" s="309">
        <v>100.8</v>
      </c>
      <c r="G45" s="310">
        <f t="shared" ref="G45:G52" si="9">D45/C45*100</f>
        <v>92.25763758685342</v>
      </c>
      <c r="H45" s="310">
        <f t="shared" ref="H45:H52" si="10">E45/D45*100</f>
        <v>10.67543335325762</v>
      </c>
      <c r="I45" s="307">
        <f t="shared" si="3"/>
        <v>112.87793952967525</v>
      </c>
      <c r="J45" s="234"/>
    </row>
    <row r="46" spans="1:10" ht="15.75" x14ac:dyDescent="0.2">
      <c r="A46" s="232" t="s">
        <v>766</v>
      </c>
      <c r="B46" s="233" t="s">
        <v>24</v>
      </c>
      <c r="C46" s="310">
        <v>2617.3000000000002</v>
      </c>
      <c r="D46" s="310">
        <v>2474.9</v>
      </c>
      <c r="E46" s="309">
        <v>2417.5</v>
      </c>
      <c r="F46" s="309">
        <v>2534</v>
      </c>
      <c r="G46" s="310">
        <f t="shared" si="9"/>
        <v>94.559278645932835</v>
      </c>
      <c r="H46" s="310">
        <f t="shared" si="10"/>
        <v>97.680714372297871</v>
      </c>
      <c r="I46" s="307">
        <f t="shared" si="3"/>
        <v>104.8190279214064</v>
      </c>
      <c r="J46" s="234"/>
    </row>
    <row r="47" spans="1:10" ht="15.75" x14ac:dyDescent="0.2">
      <c r="A47" s="232" t="s">
        <v>767</v>
      </c>
      <c r="B47" s="233" t="s">
        <v>24</v>
      </c>
      <c r="C47" s="309">
        <v>151.5</v>
      </c>
      <c r="D47" s="309">
        <v>133.30000000000001</v>
      </c>
      <c r="E47" s="309">
        <v>199.6</v>
      </c>
      <c r="F47" s="309">
        <v>285.2</v>
      </c>
      <c r="G47" s="310">
        <f t="shared" si="9"/>
        <v>87.986798679867988</v>
      </c>
      <c r="H47" s="310">
        <f t="shared" si="10"/>
        <v>149.73743435858964</v>
      </c>
      <c r="I47" s="307">
        <f t="shared" si="3"/>
        <v>142.88577154308618</v>
      </c>
      <c r="J47" s="234"/>
    </row>
    <row r="48" spans="1:10" ht="15.75" x14ac:dyDescent="0.2">
      <c r="A48" s="236" t="s">
        <v>785</v>
      </c>
      <c r="B48" s="233"/>
      <c r="C48" s="309"/>
      <c r="D48" s="309"/>
      <c r="E48" s="309"/>
      <c r="F48" s="309"/>
      <c r="G48" s="310"/>
      <c r="H48" s="310"/>
      <c r="I48" s="307"/>
      <c r="J48" s="234"/>
    </row>
    <row r="49" spans="1:10" ht="15.75" x14ac:dyDescent="0.2">
      <c r="A49" s="232" t="s">
        <v>783</v>
      </c>
      <c r="B49" s="233" t="s">
        <v>24</v>
      </c>
      <c r="C49" s="310">
        <f t="shared" ref="C49:D49" si="11">C50+C51+C52</f>
        <v>14697.600000000002</v>
      </c>
      <c r="D49" s="310">
        <f t="shared" si="11"/>
        <v>12743.9</v>
      </c>
      <c r="E49" s="309">
        <v>11643</v>
      </c>
      <c r="F49" s="309">
        <v>12888</v>
      </c>
      <c r="G49" s="310">
        <f t="shared" si="9"/>
        <v>86.707353581537106</v>
      </c>
      <c r="H49" s="310">
        <f t="shared" si="10"/>
        <v>91.361357198345885</v>
      </c>
      <c r="I49" s="307">
        <f t="shared" si="3"/>
        <v>110.6931203298119</v>
      </c>
      <c r="J49" s="234"/>
    </row>
    <row r="50" spans="1:10" ht="15.75" x14ac:dyDescent="0.2">
      <c r="A50" s="232" t="s">
        <v>769</v>
      </c>
      <c r="B50" s="233" t="s">
        <v>24</v>
      </c>
      <c r="C50" s="310">
        <v>5377.2</v>
      </c>
      <c r="D50" s="310">
        <v>2992</v>
      </c>
      <c r="E50" s="309">
        <v>2473.3000000000002</v>
      </c>
      <c r="F50" s="309">
        <v>2545.4</v>
      </c>
      <c r="G50" s="310">
        <f t="shared" si="9"/>
        <v>55.642341739195125</v>
      </c>
      <c r="H50" s="310">
        <f t="shared" si="10"/>
        <v>82.663770053475943</v>
      </c>
      <c r="I50" s="307">
        <f t="shared" si="3"/>
        <v>102.91513362713782</v>
      </c>
      <c r="J50" s="234"/>
    </row>
    <row r="51" spans="1:10" ht="15.75" x14ac:dyDescent="0.2">
      <c r="A51" s="232" t="s">
        <v>766</v>
      </c>
      <c r="B51" s="233" t="s">
        <v>24</v>
      </c>
      <c r="C51" s="310">
        <v>8829.2000000000007</v>
      </c>
      <c r="D51" s="310">
        <v>8959.5</v>
      </c>
      <c r="E51" s="309">
        <v>8396.6</v>
      </c>
      <c r="F51" s="309">
        <v>9038.1</v>
      </c>
      <c r="G51" s="310">
        <f t="shared" si="9"/>
        <v>101.47578489557377</v>
      </c>
      <c r="H51" s="310">
        <f t="shared" si="10"/>
        <v>93.717283330542998</v>
      </c>
      <c r="I51" s="307">
        <f t="shared" si="3"/>
        <v>107.63999714170021</v>
      </c>
      <c r="J51" s="234"/>
    </row>
    <row r="52" spans="1:10" ht="15.75" x14ac:dyDescent="0.2">
      <c r="A52" s="232" t="s">
        <v>767</v>
      </c>
      <c r="B52" s="233" t="s">
        <v>24</v>
      </c>
      <c r="C52" s="310">
        <v>491.2</v>
      </c>
      <c r="D52" s="310">
        <v>792.4</v>
      </c>
      <c r="E52" s="309">
        <v>773.4</v>
      </c>
      <c r="F52" s="309">
        <v>1304.0999999999999</v>
      </c>
      <c r="G52" s="310">
        <f t="shared" si="9"/>
        <v>161.31921824104234</v>
      </c>
      <c r="H52" s="310">
        <f t="shared" si="10"/>
        <v>97.602221100454315</v>
      </c>
      <c r="I52" s="307">
        <f t="shared" si="3"/>
        <v>168.61908456167572</v>
      </c>
      <c r="J52" s="234"/>
    </row>
    <row r="53" spans="1:10" ht="15.75" x14ac:dyDescent="0.2">
      <c r="A53" s="236" t="s">
        <v>786</v>
      </c>
      <c r="B53" s="233"/>
      <c r="C53" s="309"/>
      <c r="D53" s="309"/>
      <c r="E53" s="309"/>
      <c r="F53" s="309"/>
      <c r="G53" s="310"/>
      <c r="H53" s="310"/>
      <c r="I53" s="310"/>
      <c r="J53" s="234"/>
    </row>
    <row r="54" spans="1:10" ht="15.75" x14ac:dyDescent="0.2">
      <c r="A54" s="232" t="s">
        <v>787</v>
      </c>
      <c r="B54" s="233" t="s">
        <v>283</v>
      </c>
      <c r="C54" s="309"/>
      <c r="D54" s="309"/>
      <c r="E54" s="309"/>
      <c r="F54" s="309"/>
      <c r="G54" s="310"/>
      <c r="H54" s="310"/>
      <c r="I54" s="310"/>
      <c r="J54" s="234"/>
    </row>
    <row r="55" spans="1:10" ht="15.75" x14ac:dyDescent="0.2">
      <c r="A55" s="232" t="s">
        <v>769</v>
      </c>
      <c r="B55" s="233" t="s">
        <v>283</v>
      </c>
      <c r="C55" s="309"/>
      <c r="D55" s="309"/>
      <c r="E55" s="309"/>
      <c r="F55" s="309"/>
      <c r="G55" s="310"/>
      <c r="H55" s="310"/>
      <c r="I55" s="310"/>
      <c r="J55" s="234"/>
    </row>
    <row r="56" spans="1:10" ht="15.75" x14ac:dyDescent="0.2">
      <c r="A56" s="232" t="s">
        <v>766</v>
      </c>
      <c r="B56" s="233" t="s">
        <v>283</v>
      </c>
      <c r="C56" s="309"/>
      <c r="D56" s="309"/>
      <c r="E56" s="309"/>
      <c r="F56" s="309"/>
      <c r="G56" s="310"/>
      <c r="H56" s="310"/>
      <c r="I56" s="310"/>
      <c r="J56" s="234"/>
    </row>
    <row r="57" spans="1:10" ht="15.75" x14ac:dyDescent="0.2">
      <c r="A57" s="232" t="s">
        <v>767</v>
      </c>
      <c r="B57" s="233" t="s">
        <v>283</v>
      </c>
      <c r="C57" s="309"/>
      <c r="D57" s="309"/>
      <c r="E57" s="309"/>
      <c r="F57" s="309"/>
      <c r="G57" s="310"/>
      <c r="H57" s="310"/>
      <c r="I57" s="310"/>
      <c r="J57" s="234"/>
    </row>
    <row r="58" spans="1:10" ht="15.75" x14ac:dyDescent="0.2">
      <c r="A58" s="236" t="s">
        <v>788</v>
      </c>
      <c r="B58" s="233"/>
      <c r="C58" s="309"/>
      <c r="D58" s="309"/>
      <c r="E58" s="309"/>
      <c r="F58" s="309"/>
      <c r="G58" s="310"/>
      <c r="H58" s="310"/>
      <c r="I58" s="310"/>
      <c r="J58" s="234"/>
    </row>
    <row r="59" spans="1:10" ht="15.75" x14ac:dyDescent="0.2">
      <c r="A59" s="232" t="s">
        <v>789</v>
      </c>
      <c r="B59" s="233" t="s">
        <v>24</v>
      </c>
      <c r="C59" s="309"/>
      <c r="D59" s="309"/>
      <c r="E59" s="309"/>
      <c r="F59" s="309"/>
      <c r="G59" s="310"/>
      <c r="H59" s="310"/>
      <c r="I59" s="310"/>
      <c r="J59" s="234"/>
    </row>
    <row r="60" spans="1:10" ht="15.75" x14ac:dyDescent="0.2">
      <c r="A60" s="232" t="s">
        <v>769</v>
      </c>
      <c r="B60" s="233" t="s">
        <v>24</v>
      </c>
      <c r="C60" s="309"/>
      <c r="D60" s="309"/>
      <c r="E60" s="309"/>
      <c r="F60" s="309"/>
      <c r="G60" s="310"/>
      <c r="H60" s="310"/>
      <c r="I60" s="310"/>
      <c r="J60" s="234"/>
    </row>
    <row r="61" spans="1:10" ht="15.75" x14ac:dyDescent="0.2">
      <c r="A61" s="232" t="s">
        <v>766</v>
      </c>
      <c r="B61" s="233" t="s">
        <v>24</v>
      </c>
      <c r="C61" s="309"/>
      <c r="D61" s="309"/>
      <c r="E61" s="309"/>
      <c r="F61" s="309"/>
      <c r="G61" s="310"/>
      <c r="H61" s="310"/>
      <c r="I61" s="310"/>
      <c r="J61" s="234"/>
    </row>
    <row r="62" spans="1:10" ht="15.75" x14ac:dyDescent="0.2">
      <c r="A62" s="232" t="s">
        <v>767</v>
      </c>
      <c r="B62" s="233" t="s">
        <v>24</v>
      </c>
      <c r="C62" s="309"/>
      <c r="D62" s="309"/>
      <c r="E62" s="309"/>
      <c r="F62" s="309"/>
      <c r="G62" s="309"/>
      <c r="H62" s="310"/>
      <c r="I62" s="310"/>
      <c r="J62" s="234"/>
    </row>
    <row r="63" spans="1:10" ht="18.600000000000001" customHeight="1" x14ac:dyDescent="0.2">
      <c r="A63" s="235" t="s">
        <v>27</v>
      </c>
      <c r="B63" s="237"/>
      <c r="C63" s="309"/>
      <c r="D63" s="309"/>
      <c r="E63" s="309"/>
      <c r="F63" s="309"/>
      <c r="G63" s="309"/>
      <c r="H63" s="310"/>
      <c r="I63" s="310"/>
      <c r="J63" s="234"/>
    </row>
    <row r="64" spans="1:10" ht="15.75" x14ac:dyDescent="0.2">
      <c r="A64" s="236" t="s">
        <v>28</v>
      </c>
      <c r="B64" s="233"/>
      <c r="C64" s="309"/>
      <c r="D64" s="309"/>
      <c r="E64" s="309"/>
      <c r="F64" s="309"/>
      <c r="G64" s="309"/>
      <c r="H64" s="310"/>
      <c r="I64" s="310"/>
      <c r="J64" s="234"/>
    </row>
    <row r="65" spans="1:10" ht="15.75" x14ac:dyDescent="0.2">
      <c r="A65" s="232" t="s">
        <v>783</v>
      </c>
      <c r="B65" s="233" t="s">
        <v>29</v>
      </c>
      <c r="C65" s="309">
        <v>23.13</v>
      </c>
      <c r="D65" s="309">
        <v>14.6</v>
      </c>
      <c r="E65" s="309">
        <v>16.3</v>
      </c>
      <c r="F65" s="309">
        <v>27.45</v>
      </c>
      <c r="G65" s="309">
        <f>D65/C65*100</f>
        <v>63.121487246000861</v>
      </c>
      <c r="H65" s="310">
        <f>E65/D65*100</f>
        <v>111.64383561643835</v>
      </c>
      <c r="I65" s="310">
        <f>F65/E65*100</f>
        <v>168.40490797546011</v>
      </c>
      <c r="J65" s="234"/>
    </row>
    <row r="66" spans="1:10" ht="15.75" x14ac:dyDescent="0.2">
      <c r="A66" s="232" t="s">
        <v>769</v>
      </c>
      <c r="B66" s="233" t="s">
        <v>29</v>
      </c>
      <c r="C66" s="309">
        <v>24.94</v>
      </c>
      <c r="D66" s="309">
        <v>15.2</v>
      </c>
      <c r="E66" s="309">
        <v>17.03</v>
      </c>
      <c r="F66" s="309">
        <v>28.97</v>
      </c>
      <c r="G66" s="309">
        <f t="shared" ref="G66:G80" si="12">D66/C66*100</f>
        <v>60.946271050521247</v>
      </c>
      <c r="H66" s="310">
        <f t="shared" ref="H66:H80" si="13">E66/D66*100</f>
        <v>112.03947368421055</v>
      </c>
      <c r="I66" s="310">
        <f t="shared" ref="I66:I80" si="14">F66/E66*100</f>
        <v>170.11156782149146</v>
      </c>
      <c r="J66" s="234"/>
    </row>
    <row r="67" spans="1:10" ht="15.75" x14ac:dyDescent="0.2">
      <c r="A67" s="232" t="s">
        <v>767</v>
      </c>
      <c r="B67" s="233" t="s">
        <v>29</v>
      </c>
      <c r="C67" s="309">
        <v>19.649999999999999</v>
      </c>
      <c r="D67" s="309">
        <v>13.4</v>
      </c>
      <c r="E67" s="309">
        <v>14.91</v>
      </c>
      <c r="F67" s="309">
        <v>24.43</v>
      </c>
      <c r="G67" s="309">
        <f t="shared" si="12"/>
        <v>68.193384223918585</v>
      </c>
      <c r="H67" s="310">
        <f t="shared" si="13"/>
        <v>111.26865671641791</v>
      </c>
      <c r="I67" s="310">
        <f t="shared" si="14"/>
        <v>163.84976525821594</v>
      </c>
      <c r="J67" s="234"/>
    </row>
    <row r="68" spans="1:10" ht="15.75" x14ac:dyDescent="0.2">
      <c r="A68" s="236" t="s">
        <v>30</v>
      </c>
      <c r="B68" s="233"/>
      <c r="C68" s="309"/>
      <c r="D68" s="309"/>
      <c r="E68" s="309"/>
      <c r="F68" s="309"/>
      <c r="G68" s="309"/>
      <c r="H68" s="310"/>
      <c r="I68" s="310"/>
      <c r="J68" s="234"/>
    </row>
    <row r="69" spans="1:10" ht="19.899999999999999" customHeight="1" x14ac:dyDescent="0.2">
      <c r="A69" s="232" t="s">
        <v>787</v>
      </c>
      <c r="B69" s="233" t="s">
        <v>29</v>
      </c>
      <c r="C69" s="309">
        <v>10.24</v>
      </c>
      <c r="D69" s="309">
        <v>12.6</v>
      </c>
      <c r="E69" s="309">
        <v>14.5</v>
      </c>
      <c r="F69" s="309">
        <v>9.7899999999999991</v>
      </c>
      <c r="G69" s="309">
        <f t="shared" si="12"/>
        <v>123.046875</v>
      </c>
      <c r="H69" s="310">
        <f t="shared" si="13"/>
        <v>115.07936507936509</v>
      </c>
      <c r="I69" s="310">
        <f t="shared" si="14"/>
        <v>67.517241379310349</v>
      </c>
      <c r="J69" s="234"/>
    </row>
    <row r="70" spans="1:10" ht="15.75" x14ac:dyDescent="0.2">
      <c r="A70" s="232" t="s">
        <v>769</v>
      </c>
      <c r="B70" s="233" t="s">
        <v>29</v>
      </c>
      <c r="C70" s="309">
        <v>11.21</v>
      </c>
      <c r="D70" s="309">
        <v>13.4</v>
      </c>
      <c r="E70" s="309">
        <v>14.4</v>
      </c>
      <c r="F70" s="309">
        <v>9.9700000000000006</v>
      </c>
      <c r="G70" s="309">
        <f t="shared" si="12"/>
        <v>119.53612845673504</v>
      </c>
      <c r="H70" s="310">
        <f t="shared" si="13"/>
        <v>107.46268656716418</v>
      </c>
      <c r="I70" s="310">
        <f t="shared" si="14"/>
        <v>69.236111111111114</v>
      </c>
      <c r="J70" s="234"/>
    </row>
    <row r="71" spans="1:10" ht="15.75" x14ac:dyDescent="0.2">
      <c r="A71" s="232" t="s">
        <v>767</v>
      </c>
      <c r="B71" s="233" t="s">
        <v>29</v>
      </c>
      <c r="C71" s="309">
        <v>8.9</v>
      </c>
      <c r="D71" s="309">
        <v>11.8</v>
      </c>
      <c r="E71" s="309">
        <v>14.66</v>
      </c>
      <c r="F71" s="309">
        <v>9.48</v>
      </c>
      <c r="G71" s="309">
        <f t="shared" si="12"/>
        <v>132.58426966292137</v>
      </c>
      <c r="H71" s="310">
        <f t="shared" si="13"/>
        <v>124.2372881355932</v>
      </c>
      <c r="I71" s="310">
        <f t="shared" si="14"/>
        <v>64.665757162346523</v>
      </c>
      <c r="J71" s="234"/>
    </row>
    <row r="72" spans="1:10" ht="15.75" x14ac:dyDescent="0.2">
      <c r="A72" s="236" t="s">
        <v>31</v>
      </c>
      <c r="B72" s="233"/>
      <c r="C72" s="309"/>
      <c r="D72" s="309"/>
      <c r="E72" s="309"/>
      <c r="F72" s="309"/>
      <c r="G72" s="309"/>
      <c r="H72" s="310"/>
      <c r="I72" s="310"/>
      <c r="J72" s="234"/>
    </row>
    <row r="73" spans="1:10" ht="15.75" x14ac:dyDescent="0.2">
      <c r="A73" s="232" t="s">
        <v>783</v>
      </c>
      <c r="B73" s="233" t="s">
        <v>29</v>
      </c>
      <c r="C73" s="309">
        <v>134.30000000000001</v>
      </c>
      <c r="D73" s="309">
        <v>108.5</v>
      </c>
      <c r="E73" s="309">
        <v>133</v>
      </c>
      <c r="F73" s="309">
        <v>150</v>
      </c>
      <c r="G73" s="309">
        <f t="shared" si="12"/>
        <v>80.789277736411009</v>
      </c>
      <c r="H73" s="310">
        <f t="shared" si="13"/>
        <v>122.58064516129032</v>
      </c>
      <c r="I73" s="310">
        <f t="shared" si="14"/>
        <v>112.78195488721805</v>
      </c>
      <c r="J73" s="234"/>
    </row>
    <row r="74" spans="1:10" ht="15.75" x14ac:dyDescent="0.2">
      <c r="A74" s="232" t="s">
        <v>769</v>
      </c>
      <c r="B74" s="233" t="s">
        <v>29</v>
      </c>
      <c r="C74" s="309"/>
      <c r="D74" s="309"/>
      <c r="E74" s="309"/>
      <c r="F74" s="309"/>
      <c r="G74" s="309"/>
      <c r="H74" s="310"/>
      <c r="I74" s="310"/>
      <c r="J74" s="234"/>
    </row>
    <row r="75" spans="1:10" ht="15.75" x14ac:dyDescent="0.2">
      <c r="A75" s="232" t="s">
        <v>766</v>
      </c>
      <c r="B75" s="233" t="s">
        <v>29</v>
      </c>
      <c r="C75" s="309">
        <v>134.30000000000001</v>
      </c>
      <c r="D75" s="309">
        <v>108.5</v>
      </c>
      <c r="E75" s="309">
        <v>133</v>
      </c>
      <c r="F75" s="309">
        <v>150</v>
      </c>
      <c r="G75" s="309">
        <f t="shared" si="12"/>
        <v>80.789277736411009</v>
      </c>
      <c r="H75" s="310">
        <f t="shared" si="13"/>
        <v>122.58064516129032</v>
      </c>
      <c r="I75" s="310">
        <f t="shared" si="14"/>
        <v>112.78195488721805</v>
      </c>
      <c r="J75" s="234"/>
    </row>
    <row r="76" spans="1:10" ht="15.75" x14ac:dyDescent="0.2">
      <c r="A76" s="232" t="s">
        <v>790</v>
      </c>
      <c r="B76" s="233" t="s">
        <v>29</v>
      </c>
      <c r="C76" s="309"/>
      <c r="D76" s="309"/>
      <c r="E76" s="309"/>
      <c r="F76" s="309"/>
      <c r="G76" s="309"/>
      <c r="H76" s="310"/>
      <c r="I76" s="310"/>
      <c r="J76" s="234"/>
    </row>
    <row r="77" spans="1:10" ht="15.75" x14ac:dyDescent="0.2">
      <c r="A77" s="236" t="s">
        <v>32</v>
      </c>
      <c r="B77" s="233"/>
      <c r="C77" s="309"/>
      <c r="D77" s="309"/>
      <c r="E77" s="309"/>
      <c r="F77" s="309"/>
      <c r="G77" s="309"/>
      <c r="H77" s="310"/>
      <c r="I77" s="310"/>
      <c r="J77" s="234"/>
    </row>
    <row r="78" spans="1:10" ht="15.75" x14ac:dyDescent="0.2">
      <c r="A78" s="232" t="s">
        <v>783</v>
      </c>
      <c r="B78" s="233" t="s">
        <v>29</v>
      </c>
      <c r="C78" s="309">
        <v>213.3</v>
      </c>
      <c r="D78" s="309">
        <v>243</v>
      </c>
      <c r="E78" s="309">
        <v>200</v>
      </c>
      <c r="F78" s="309">
        <v>231.5</v>
      </c>
      <c r="G78" s="309">
        <f t="shared" si="12"/>
        <v>113.92405063291137</v>
      </c>
      <c r="H78" s="310">
        <f t="shared" si="13"/>
        <v>82.304526748971199</v>
      </c>
      <c r="I78" s="310">
        <f t="shared" si="14"/>
        <v>115.75</v>
      </c>
      <c r="J78" s="234"/>
    </row>
    <row r="79" spans="1:10" ht="15.75" x14ac:dyDescent="0.2">
      <c r="A79" s="232" t="s">
        <v>769</v>
      </c>
      <c r="B79" s="233" t="s">
        <v>29</v>
      </c>
      <c r="C79" s="309"/>
      <c r="D79" s="309"/>
      <c r="E79" s="309"/>
      <c r="F79" s="309"/>
      <c r="G79" s="309"/>
      <c r="H79" s="310"/>
      <c r="I79" s="310"/>
      <c r="J79" s="234"/>
    </row>
    <row r="80" spans="1:10" ht="15.75" x14ac:dyDescent="0.2">
      <c r="A80" s="232" t="s">
        <v>766</v>
      </c>
      <c r="B80" s="233" t="s">
        <v>29</v>
      </c>
      <c r="C80" s="309">
        <v>213.3</v>
      </c>
      <c r="D80" s="309">
        <v>243</v>
      </c>
      <c r="E80" s="309">
        <v>200</v>
      </c>
      <c r="F80" s="309">
        <v>231.5</v>
      </c>
      <c r="G80" s="309">
        <f t="shared" si="12"/>
        <v>113.92405063291137</v>
      </c>
      <c r="H80" s="310">
        <f t="shared" si="13"/>
        <v>82.304526748971199</v>
      </c>
      <c r="I80" s="310">
        <f t="shared" si="14"/>
        <v>115.75</v>
      </c>
      <c r="J80" s="234"/>
    </row>
    <row r="81" spans="1:10" ht="15.75" x14ac:dyDescent="0.2">
      <c r="A81" s="232" t="s">
        <v>767</v>
      </c>
      <c r="B81" s="233" t="s">
        <v>29</v>
      </c>
      <c r="C81" s="309"/>
      <c r="D81" s="309"/>
      <c r="E81" s="309"/>
      <c r="F81" s="309"/>
      <c r="G81" s="309"/>
      <c r="H81" s="310"/>
      <c r="I81" s="310"/>
      <c r="J81" s="234"/>
    </row>
    <row r="82" spans="1:10" ht="15.75" x14ac:dyDescent="0.2">
      <c r="A82" s="235" t="s">
        <v>791</v>
      </c>
      <c r="B82" s="226" t="s">
        <v>284</v>
      </c>
      <c r="C82" s="309"/>
      <c r="D82" s="309"/>
      <c r="E82" s="309"/>
      <c r="F82" s="309"/>
      <c r="G82" s="309"/>
      <c r="H82" s="310"/>
      <c r="I82" s="310"/>
      <c r="J82" s="234"/>
    </row>
    <row r="83" spans="1:10" ht="15.75" x14ac:dyDescent="0.2">
      <c r="A83" s="236" t="s">
        <v>33</v>
      </c>
      <c r="B83" s="226"/>
      <c r="C83" s="309"/>
      <c r="D83" s="309"/>
      <c r="E83" s="309"/>
      <c r="F83" s="309"/>
      <c r="G83" s="309"/>
      <c r="H83" s="310"/>
      <c r="I83" s="310"/>
      <c r="J83" s="234"/>
    </row>
    <row r="84" spans="1:10" ht="15.75" x14ac:dyDescent="0.2">
      <c r="A84" s="232" t="s">
        <v>783</v>
      </c>
      <c r="B84" s="233" t="s">
        <v>284</v>
      </c>
      <c r="C84" s="309">
        <f t="shared" ref="C84:D84" si="15">C85+C86+C87</f>
        <v>7057</v>
      </c>
      <c r="D84" s="309">
        <f t="shared" si="15"/>
        <v>5298</v>
      </c>
      <c r="E84" s="309">
        <v>5215</v>
      </c>
      <c r="F84" s="309">
        <v>5505</v>
      </c>
      <c r="G84" s="310">
        <f>D84/C84*100</f>
        <v>75.074394218506441</v>
      </c>
      <c r="H84" s="310">
        <f>E84/D84*100</f>
        <v>98.433371083427716</v>
      </c>
      <c r="I84" s="310">
        <f>F84/E84*100</f>
        <v>105.56088207094918</v>
      </c>
      <c r="J84" s="234"/>
    </row>
    <row r="85" spans="1:10" ht="15.75" x14ac:dyDescent="0.2">
      <c r="A85" s="232" t="s">
        <v>769</v>
      </c>
      <c r="B85" s="233" t="s">
        <v>284</v>
      </c>
      <c r="C85" s="309">
        <v>3135</v>
      </c>
      <c r="D85" s="309">
        <v>1335</v>
      </c>
      <c r="E85" s="309">
        <v>1371</v>
      </c>
      <c r="F85" s="309">
        <v>1455</v>
      </c>
      <c r="G85" s="310">
        <f t="shared" ref="G85:G104" si="16">D85/C85*100</f>
        <v>42.58373205741627</v>
      </c>
      <c r="H85" s="310">
        <f t="shared" ref="H85:H104" si="17">E85/D85*100</f>
        <v>102.69662921348315</v>
      </c>
      <c r="I85" s="310">
        <f t="shared" ref="I85:I104" si="18">F85/E85*100</f>
        <v>106.1269146608315</v>
      </c>
      <c r="J85" s="234"/>
    </row>
    <row r="86" spans="1:10" ht="15.75" x14ac:dyDescent="0.2">
      <c r="A86" s="232" t="s">
        <v>766</v>
      </c>
      <c r="B86" s="233" t="s">
        <v>284</v>
      </c>
      <c r="C86" s="309">
        <v>3642</v>
      </c>
      <c r="D86" s="309">
        <v>3441</v>
      </c>
      <c r="E86" s="309">
        <v>3295</v>
      </c>
      <c r="F86" s="309">
        <v>3437</v>
      </c>
      <c r="G86" s="310">
        <f t="shared" si="16"/>
        <v>94.481054365733115</v>
      </c>
      <c r="H86" s="310">
        <f t="shared" si="17"/>
        <v>95.757047369950598</v>
      </c>
      <c r="I86" s="310">
        <f t="shared" si="18"/>
        <v>104.30955993930198</v>
      </c>
      <c r="J86" s="234"/>
    </row>
    <row r="87" spans="1:10" ht="15.75" x14ac:dyDescent="0.2">
      <c r="A87" s="232" t="s">
        <v>767</v>
      </c>
      <c r="B87" s="233" t="s">
        <v>284</v>
      </c>
      <c r="C87" s="309">
        <v>280</v>
      </c>
      <c r="D87" s="309">
        <v>522</v>
      </c>
      <c r="E87" s="309">
        <v>549</v>
      </c>
      <c r="F87" s="309">
        <v>613</v>
      </c>
      <c r="G87" s="310">
        <f t="shared" si="16"/>
        <v>186.42857142857144</v>
      </c>
      <c r="H87" s="310">
        <f t="shared" si="17"/>
        <v>105.17241379310344</v>
      </c>
      <c r="I87" s="310">
        <f t="shared" si="18"/>
        <v>111.65755919854281</v>
      </c>
      <c r="J87" s="234"/>
    </row>
    <row r="88" spans="1:10" ht="15.75" x14ac:dyDescent="0.2">
      <c r="A88" s="236" t="s">
        <v>34</v>
      </c>
      <c r="B88" s="233"/>
      <c r="C88" s="309"/>
      <c r="D88" s="309"/>
      <c r="E88" s="309"/>
      <c r="F88" s="309"/>
      <c r="G88" s="310"/>
      <c r="H88" s="310"/>
      <c r="I88" s="310"/>
      <c r="J88" s="234"/>
    </row>
    <row r="89" spans="1:10" ht="15.75" x14ac:dyDescent="0.2">
      <c r="A89" s="232" t="s">
        <v>783</v>
      </c>
      <c r="B89" s="233" t="s">
        <v>284</v>
      </c>
      <c r="C89" s="309">
        <f t="shared" ref="C89:D89" si="19">C90+C91+C92</f>
        <v>3536</v>
      </c>
      <c r="D89" s="309">
        <f t="shared" si="19"/>
        <v>3357</v>
      </c>
      <c r="E89" s="309">
        <v>3177</v>
      </c>
      <c r="F89" s="309">
        <v>3596</v>
      </c>
      <c r="G89" s="310">
        <f t="shared" si="16"/>
        <v>94.937782805429862</v>
      </c>
      <c r="H89" s="310">
        <f t="shared" si="17"/>
        <v>94.638069705093827</v>
      </c>
      <c r="I89" s="310">
        <f t="shared" si="18"/>
        <v>113.18854265029903</v>
      </c>
      <c r="J89" s="234"/>
    </row>
    <row r="90" spans="1:10" ht="15.75" x14ac:dyDescent="0.2">
      <c r="A90" s="232" t="s">
        <v>769</v>
      </c>
      <c r="B90" s="233" t="s">
        <v>284</v>
      </c>
      <c r="C90" s="309"/>
      <c r="D90" s="309"/>
      <c r="E90" s="309"/>
      <c r="F90" s="309"/>
      <c r="G90" s="310"/>
      <c r="H90" s="310"/>
      <c r="I90" s="310"/>
      <c r="J90" s="234"/>
    </row>
    <row r="91" spans="1:10" ht="15.75" x14ac:dyDescent="0.2">
      <c r="A91" s="232" t="s">
        <v>766</v>
      </c>
      <c r="B91" s="233" t="s">
        <v>284</v>
      </c>
      <c r="C91" s="309">
        <v>3536</v>
      </c>
      <c r="D91" s="309">
        <v>3286</v>
      </c>
      <c r="E91" s="309">
        <v>3093</v>
      </c>
      <c r="F91" s="309">
        <v>3596</v>
      </c>
      <c r="G91" s="310">
        <f t="shared" si="16"/>
        <v>92.929864253393674</v>
      </c>
      <c r="H91" s="310">
        <f t="shared" si="17"/>
        <v>94.126597687157641</v>
      </c>
      <c r="I91" s="310">
        <f t="shared" si="18"/>
        <v>116.2625282896864</v>
      </c>
      <c r="J91" s="234"/>
    </row>
    <row r="92" spans="1:10" ht="15.75" x14ac:dyDescent="0.2">
      <c r="A92" s="232" t="s">
        <v>767</v>
      </c>
      <c r="B92" s="233" t="s">
        <v>284</v>
      </c>
      <c r="C92" s="309"/>
      <c r="D92" s="309">
        <v>71</v>
      </c>
      <c r="E92" s="309">
        <v>84</v>
      </c>
      <c r="F92" s="309">
        <v>0</v>
      </c>
      <c r="G92" s="310"/>
      <c r="H92" s="310"/>
      <c r="I92" s="310">
        <f t="shared" si="18"/>
        <v>0</v>
      </c>
      <c r="J92" s="234"/>
    </row>
    <row r="93" spans="1:10" ht="15.75" x14ac:dyDescent="0.2">
      <c r="A93" s="236" t="s">
        <v>35</v>
      </c>
      <c r="B93" s="233"/>
      <c r="C93" s="309"/>
      <c r="D93" s="309"/>
      <c r="E93" s="309"/>
      <c r="F93" s="309"/>
      <c r="G93" s="310"/>
      <c r="H93" s="310"/>
      <c r="I93" s="310"/>
      <c r="J93" s="234"/>
    </row>
    <row r="94" spans="1:10" ht="15.75" x14ac:dyDescent="0.2">
      <c r="A94" s="232" t="s">
        <v>783</v>
      </c>
      <c r="B94" s="233" t="s">
        <v>284</v>
      </c>
      <c r="C94" s="311">
        <v>3796</v>
      </c>
      <c r="D94" s="309">
        <v>3007</v>
      </c>
      <c r="E94" s="309">
        <v>2934</v>
      </c>
      <c r="F94" s="309">
        <v>3105</v>
      </c>
      <c r="G94" s="310">
        <f t="shared" si="16"/>
        <v>79.214963119072706</v>
      </c>
      <c r="H94" s="310">
        <f t="shared" si="17"/>
        <v>97.572331227136672</v>
      </c>
      <c r="I94" s="310">
        <f t="shared" si="18"/>
        <v>105.82822085889572</v>
      </c>
      <c r="J94" s="234"/>
    </row>
    <row r="95" spans="1:10" ht="15.75" x14ac:dyDescent="0.2">
      <c r="A95" s="232" t="s">
        <v>769</v>
      </c>
      <c r="B95" s="233" t="s">
        <v>284</v>
      </c>
      <c r="C95" s="309"/>
      <c r="D95" s="309">
        <v>0</v>
      </c>
      <c r="E95" s="309">
        <v>0</v>
      </c>
      <c r="F95" s="309">
        <v>0</v>
      </c>
      <c r="G95" s="310"/>
      <c r="H95" s="310"/>
      <c r="I95" s="310"/>
      <c r="J95" s="234"/>
    </row>
    <row r="96" spans="1:10" ht="15.75" x14ac:dyDescent="0.2">
      <c r="A96" s="232" t="s">
        <v>766</v>
      </c>
      <c r="B96" s="233" t="s">
        <v>284</v>
      </c>
      <c r="C96" s="309">
        <v>3796</v>
      </c>
      <c r="D96" s="309">
        <v>2717</v>
      </c>
      <c r="E96" s="309">
        <v>2666</v>
      </c>
      <c r="F96" s="309">
        <v>2848</v>
      </c>
      <c r="G96" s="310">
        <f t="shared" si="16"/>
        <v>71.575342465753423</v>
      </c>
      <c r="H96" s="310">
        <f t="shared" si="17"/>
        <v>98.122929701877069</v>
      </c>
      <c r="I96" s="310">
        <f t="shared" si="18"/>
        <v>106.82670667666916</v>
      </c>
      <c r="J96" s="234"/>
    </row>
    <row r="97" spans="1:10" ht="15.75" x14ac:dyDescent="0.2">
      <c r="A97" s="232" t="s">
        <v>767</v>
      </c>
      <c r="B97" s="233" t="s">
        <v>284</v>
      </c>
      <c r="C97" s="309">
        <v>0</v>
      </c>
      <c r="D97" s="309">
        <v>290</v>
      </c>
      <c r="E97" s="309">
        <v>268</v>
      </c>
      <c r="F97" s="309">
        <v>257</v>
      </c>
      <c r="G97" s="310"/>
      <c r="H97" s="310"/>
      <c r="I97" s="310">
        <f t="shared" si="18"/>
        <v>95.895522388059703</v>
      </c>
      <c r="J97" s="234"/>
    </row>
    <row r="98" spans="1:10" ht="15.75" x14ac:dyDescent="0.2">
      <c r="A98" s="236" t="s">
        <v>792</v>
      </c>
      <c r="B98" s="233"/>
      <c r="C98" s="309"/>
      <c r="D98" s="309"/>
      <c r="E98" s="309"/>
      <c r="F98" s="309"/>
      <c r="G98" s="310"/>
      <c r="H98" s="310"/>
      <c r="I98" s="310"/>
      <c r="J98" s="234"/>
    </row>
    <row r="99" spans="1:10" ht="15.75" x14ac:dyDescent="0.2">
      <c r="A99" s="232" t="s">
        <v>783</v>
      </c>
      <c r="B99" s="233" t="s">
        <v>284</v>
      </c>
      <c r="C99" s="309">
        <f t="shared" ref="C99:D99" si="20">C100+C101</f>
        <v>30692</v>
      </c>
      <c r="D99" s="309">
        <f t="shared" si="20"/>
        <v>23376</v>
      </c>
      <c r="E99" s="309">
        <v>25808</v>
      </c>
      <c r="F99" s="309">
        <v>27205</v>
      </c>
      <c r="G99" s="310">
        <f t="shared" si="16"/>
        <v>76.163169555584517</v>
      </c>
      <c r="H99" s="310">
        <f t="shared" si="17"/>
        <v>110.40383299110199</v>
      </c>
      <c r="I99" s="310">
        <f t="shared" si="18"/>
        <v>105.41305021698697</v>
      </c>
      <c r="J99" s="234"/>
    </row>
    <row r="100" spans="1:10" ht="15.75" x14ac:dyDescent="0.2">
      <c r="A100" s="232" t="s">
        <v>766</v>
      </c>
      <c r="B100" s="233" t="s">
        <v>284</v>
      </c>
      <c r="C100" s="309">
        <v>24692</v>
      </c>
      <c r="D100" s="309">
        <v>22722</v>
      </c>
      <c r="E100" s="309">
        <v>21632</v>
      </c>
      <c r="F100" s="309">
        <v>24065</v>
      </c>
      <c r="G100" s="310">
        <f t="shared" si="16"/>
        <v>92.021707435606672</v>
      </c>
      <c r="H100" s="310">
        <f t="shared" si="17"/>
        <v>95.202887069800184</v>
      </c>
      <c r="I100" s="310">
        <f t="shared" si="18"/>
        <v>111.24722633136095</v>
      </c>
      <c r="J100" s="234"/>
    </row>
    <row r="101" spans="1:10" ht="15.75" x14ac:dyDescent="0.2">
      <c r="A101" s="232" t="s">
        <v>767</v>
      </c>
      <c r="B101" s="233" t="s">
        <v>284</v>
      </c>
      <c r="C101" s="309">
        <v>6000</v>
      </c>
      <c r="D101" s="309">
        <v>654</v>
      </c>
      <c r="E101" s="309">
        <v>4176</v>
      </c>
      <c r="F101" s="309">
        <v>3140</v>
      </c>
      <c r="G101" s="310">
        <f t="shared" si="16"/>
        <v>10.9</v>
      </c>
      <c r="H101" s="310">
        <f t="shared" si="17"/>
        <v>638.53211009174311</v>
      </c>
      <c r="I101" s="310">
        <f t="shared" si="18"/>
        <v>75.191570881226056</v>
      </c>
      <c r="J101" s="234"/>
    </row>
    <row r="102" spans="1:10" ht="15.75" x14ac:dyDescent="0.2">
      <c r="A102" s="238" t="s">
        <v>36</v>
      </c>
      <c r="B102" s="239"/>
      <c r="C102" s="309"/>
      <c r="D102" s="309"/>
      <c r="E102" s="309"/>
      <c r="F102" s="309"/>
      <c r="G102" s="310"/>
      <c r="H102" s="310"/>
      <c r="I102" s="310"/>
      <c r="J102" s="234"/>
    </row>
    <row r="103" spans="1:10" ht="15.75" x14ac:dyDescent="0.2">
      <c r="A103" s="232" t="s">
        <v>793</v>
      </c>
      <c r="B103" s="233" t="s">
        <v>37</v>
      </c>
      <c r="C103" s="309">
        <v>3629</v>
      </c>
      <c r="D103" s="309">
        <v>3940</v>
      </c>
      <c r="E103" s="309">
        <v>4132</v>
      </c>
      <c r="F103" s="309">
        <v>4351</v>
      </c>
      <c r="G103" s="310">
        <f t="shared" si="16"/>
        <v>108.56985395425738</v>
      </c>
      <c r="H103" s="310">
        <f t="shared" si="17"/>
        <v>104.87309644670052</v>
      </c>
      <c r="I103" s="310">
        <f t="shared" si="18"/>
        <v>105.30009680542109</v>
      </c>
      <c r="J103" s="234"/>
    </row>
    <row r="104" spans="1:10" ht="18.600000000000001" customHeight="1" x14ac:dyDescent="0.2">
      <c r="A104" s="232" t="s">
        <v>794</v>
      </c>
      <c r="B104" s="233" t="s">
        <v>38</v>
      </c>
      <c r="C104" s="309">
        <v>690</v>
      </c>
      <c r="D104" s="309">
        <v>624</v>
      </c>
      <c r="E104" s="309">
        <v>672</v>
      </c>
      <c r="F104" s="309">
        <v>652</v>
      </c>
      <c r="G104" s="310">
        <f t="shared" si="16"/>
        <v>90.434782608695656</v>
      </c>
      <c r="H104" s="310">
        <f t="shared" si="17"/>
        <v>107.69230769230769</v>
      </c>
      <c r="I104" s="310">
        <f t="shared" si="18"/>
        <v>97.023809523809518</v>
      </c>
      <c r="J104" s="234"/>
    </row>
    <row r="105" spans="1:10" ht="15.75" x14ac:dyDescent="0.2">
      <c r="A105" s="232" t="s">
        <v>795</v>
      </c>
      <c r="B105" s="233" t="s">
        <v>38</v>
      </c>
      <c r="C105" s="309"/>
      <c r="D105" s="309"/>
      <c r="E105" s="309"/>
      <c r="F105" s="309"/>
      <c r="G105" s="310"/>
      <c r="H105" s="310"/>
      <c r="I105" s="310"/>
      <c r="J105" s="234"/>
    </row>
    <row r="106" spans="1:10" ht="15.75" x14ac:dyDescent="0.2">
      <c r="A106" s="232" t="s">
        <v>796</v>
      </c>
      <c r="B106" s="233" t="s">
        <v>37</v>
      </c>
      <c r="C106" s="309"/>
      <c r="D106" s="309"/>
      <c r="E106" s="309"/>
      <c r="F106" s="309"/>
      <c r="G106" s="310"/>
      <c r="H106" s="310"/>
      <c r="I106" s="310"/>
      <c r="J106" s="234"/>
    </row>
    <row r="107" spans="1:10" ht="15.75" x14ac:dyDescent="0.2">
      <c r="A107" s="232" t="s">
        <v>797</v>
      </c>
      <c r="B107" s="233" t="s">
        <v>39</v>
      </c>
      <c r="C107" s="309"/>
      <c r="D107" s="309"/>
      <c r="E107" s="309"/>
      <c r="F107" s="309"/>
      <c r="G107" s="310"/>
      <c r="H107" s="310"/>
      <c r="I107" s="310"/>
      <c r="J107" s="234"/>
    </row>
    <row r="108" spans="1:10" ht="15.75" x14ac:dyDescent="0.2">
      <c r="A108" s="235" t="s">
        <v>40</v>
      </c>
      <c r="B108" s="233"/>
      <c r="C108" s="309"/>
      <c r="D108" s="309"/>
      <c r="E108" s="309"/>
      <c r="F108" s="309"/>
      <c r="G108" s="310"/>
      <c r="H108" s="310"/>
      <c r="I108" s="310"/>
      <c r="J108" s="234"/>
    </row>
    <row r="109" spans="1:10" ht="15.75" x14ac:dyDescent="0.2">
      <c r="A109" s="232" t="s">
        <v>798</v>
      </c>
      <c r="B109" s="233" t="s">
        <v>41</v>
      </c>
      <c r="C109" s="309">
        <v>8.8000000000000007</v>
      </c>
      <c r="D109" s="309">
        <v>10.24</v>
      </c>
      <c r="E109" s="309">
        <v>14.5</v>
      </c>
      <c r="F109" s="309">
        <v>16.93</v>
      </c>
      <c r="G109" s="310">
        <f>D109/C109*100</f>
        <v>116.36363636363636</v>
      </c>
      <c r="H109" s="310">
        <f>E109/D109*100</f>
        <v>141.6015625</v>
      </c>
      <c r="I109" s="310">
        <f>F109/E109*100</f>
        <v>116.75862068965517</v>
      </c>
      <c r="J109" s="234"/>
    </row>
    <row r="110" spans="1:10" ht="15.75" x14ac:dyDescent="0.2">
      <c r="A110" s="232" t="s">
        <v>799</v>
      </c>
      <c r="B110" s="233" t="s">
        <v>37</v>
      </c>
      <c r="C110" s="309"/>
      <c r="D110" s="309"/>
      <c r="E110" s="309"/>
      <c r="F110" s="309"/>
      <c r="G110" s="310"/>
      <c r="H110" s="310"/>
      <c r="I110" s="310"/>
      <c r="J110" s="234"/>
    </row>
    <row r="111" spans="1:10" ht="31.5" x14ac:dyDescent="0.2">
      <c r="A111" s="235" t="s">
        <v>502</v>
      </c>
      <c r="B111" s="233"/>
      <c r="C111" s="309"/>
      <c r="D111" s="309"/>
      <c r="E111" s="309"/>
      <c r="F111" s="309"/>
      <c r="G111" s="310"/>
      <c r="H111" s="310"/>
      <c r="I111" s="310"/>
      <c r="J111" s="234"/>
    </row>
    <row r="112" spans="1:10" ht="15.75" x14ac:dyDescent="0.2">
      <c r="A112" s="232" t="s">
        <v>42</v>
      </c>
      <c r="B112" s="233" t="s">
        <v>249</v>
      </c>
      <c r="C112" s="309">
        <v>405</v>
      </c>
      <c r="D112" s="309">
        <v>405</v>
      </c>
      <c r="E112" s="309">
        <v>405</v>
      </c>
      <c r="F112" s="309">
        <v>405</v>
      </c>
      <c r="G112" s="310">
        <f t="shared" ref="G112:G126" si="21">D112/C112*100</f>
        <v>100</v>
      </c>
      <c r="H112" s="310">
        <f>E112/D112*100</f>
        <v>100</v>
      </c>
      <c r="I112" s="310">
        <f>F112/E112*100</f>
        <v>100</v>
      </c>
      <c r="J112" s="234"/>
    </row>
    <row r="113" spans="1:10" ht="15.75" x14ac:dyDescent="0.2">
      <c r="A113" s="232" t="s">
        <v>503</v>
      </c>
      <c r="B113" s="233"/>
      <c r="C113" s="309">
        <f>C114+C115+C116</f>
        <v>692</v>
      </c>
      <c r="D113" s="309"/>
      <c r="E113" s="309">
        <v>677</v>
      </c>
      <c r="F113" s="309">
        <v>731</v>
      </c>
      <c r="G113" s="310">
        <f t="shared" si="21"/>
        <v>0</v>
      </c>
      <c r="H113" s="310"/>
      <c r="I113" s="310"/>
      <c r="J113" s="234"/>
    </row>
    <row r="114" spans="1:10" ht="15.75" x14ac:dyDescent="0.2">
      <c r="A114" s="232" t="s">
        <v>800</v>
      </c>
      <c r="B114" s="233" t="s">
        <v>249</v>
      </c>
      <c r="C114" s="309">
        <v>170</v>
      </c>
      <c r="D114" s="309">
        <v>165</v>
      </c>
      <c r="E114" s="309">
        <v>165</v>
      </c>
      <c r="F114" s="309">
        <v>175</v>
      </c>
      <c r="G114" s="310">
        <f t="shared" si="21"/>
        <v>97.058823529411768</v>
      </c>
      <c r="H114" s="310">
        <f t="shared" ref="H114:H126" si="22">E114/D114*100</f>
        <v>100</v>
      </c>
      <c r="I114" s="310">
        <f t="shared" ref="I114:I126" si="23">F114/E114*100</f>
        <v>106.06060606060606</v>
      </c>
      <c r="J114" s="234"/>
    </row>
    <row r="115" spans="1:10" ht="15.75" x14ac:dyDescent="0.2">
      <c r="A115" s="232" t="s">
        <v>801</v>
      </c>
      <c r="B115" s="233" t="s">
        <v>249</v>
      </c>
      <c r="C115" s="309">
        <v>382</v>
      </c>
      <c r="D115" s="309">
        <v>284</v>
      </c>
      <c r="E115" s="309">
        <v>284</v>
      </c>
      <c r="F115" s="309">
        <v>314</v>
      </c>
      <c r="G115" s="310">
        <f t="shared" si="21"/>
        <v>74.345549738219901</v>
      </c>
      <c r="H115" s="310">
        <f t="shared" si="22"/>
        <v>100</v>
      </c>
      <c r="I115" s="310">
        <f t="shared" si="23"/>
        <v>110.56338028169014</v>
      </c>
      <c r="J115" s="234"/>
    </row>
    <row r="116" spans="1:10" ht="15.75" x14ac:dyDescent="0.2">
      <c r="A116" s="232" t="s">
        <v>802</v>
      </c>
      <c r="B116" s="233" t="s">
        <v>249</v>
      </c>
      <c r="C116" s="309">
        <v>140</v>
      </c>
      <c r="D116" s="309">
        <v>228</v>
      </c>
      <c r="E116" s="309">
        <v>228</v>
      </c>
      <c r="F116" s="309">
        <v>242</v>
      </c>
      <c r="G116" s="310">
        <f t="shared" si="21"/>
        <v>162.85714285714286</v>
      </c>
      <c r="H116" s="310">
        <f t="shared" si="22"/>
        <v>100</v>
      </c>
      <c r="I116" s="310">
        <f t="shared" si="23"/>
        <v>106.14035087719299</v>
      </c>
      <c r="J116" s="234"/>
    </row>
    <row r="117" spans="1:10" ht="15.75" x14ac:dyDescent="0.2">
      <c r="A117" s="232" t="s">
        <v>504</v>
      </c>
      <c r="B117" s="233"/>
      <c r="C117" s="309">
        <f t="shared" ref="C117:D117" si="24">C118+C119</f>
        <v>162</v>
      </c>
      <c r="D117" s="309">
        <f t="shared" si="24"/>
        <v>157</v>
      </c>
      <c r="E117" s="309">
        <v>157</v>
      </c>
      <c r="F117" s="309">
        <v>164</v>
      </c>
      <c r="G117" s="310">
        <f t="shared" si="21"/>
        <v>96.913580246913583</v>
      </c>
      <c r="H117" s="310">
        <f t="shared" si="22"/>
        <v>100</v>
      </c>
      <c r="I117" s="310">
        <f t="shared" si="23"/>
        <v>104.45859872611464</v>
      </c>
      <c r="J117" s="234"/>
    </row>
    <row r="118" spans="1:10" ht="15.75" x14ac:dyDescent="0.2">
      <c r="A118" s="232" t="s">
        <v>803</v>
      </c>
      <c r="B118" s="233" t="s">
        <v>249</v>
      </c>
      <c r="C118" s="309">
        <v>154</v>
      </c>
      <c r="D118" s="309">
        <v>155</v>
      </c>
      <c r="E118" s="309">
        <v>155</v>
      </c>
      <c r="F118" s="309">
        <v>160</v>
      </c>
      <c r="G118" s="310">
        <f t="shared" si="21"/>
        <v>100.64935064935065</v>
      </c>
      <c r="H118" s="310">
        <f t="shared" si="22"/>
        <v>100</v>
      </c>
      <c r="I118" s="310">
        <f t="shared" si="23"/>
        <v>103.2258064516129</v>
      </c>
      <c r="J118" s="234"/>
    </row>
    <row r="119" spans="1:10" ht="15.75" x14ac:dyDescent="0.2">
      <c r="A119" s="232" t="s">
        <v>804</v>
      </c>
      <c r="B119" s="233" t="s">
        <v>249</v>
      </c>
      <c r="C119" s="309">
        <v>8</v>
      </c>
      <c r="D119" s="309">
        <v>2</v>
      </c>
      <c r="E119" s="309">
        <v>2</v>
      </c>
      <c r="F119" s="309">
        <v>4</v>
      </c>
      <c r="G119" s="310">
        <f t="shared" si="21"/>
        <v>25</v>
      </c>
      <c r="H119" s="310">
        <f t="shared" si="22"/>
        <v>100</v>
      </c>
      <c r="I119" s="310">
        <f t="shared" si="23"/>
        <v>200</v>
      </c>
      <c r="J119" s="234"/>
    </row>
    <row r="120" spans="1:10" ht="31.5" x14ac:dyDescent="0.2">
      <c r="A120" s="235" t="s">
        <v>805</v>
      </c>
      <c r="B120" s="233"/>
      <c r="C120" s="309"/>
      <c r="D120" s="309"/>
      <c r="E120" s="309"/>
      <c r="F120" s="309"/>
      <c r="G120" s="310"/>
      <c r="H120" s="310"/>
      <c r="I120" s="310"/>
      <c r="J120" s="234"/>
    </row>
    <row r="121" spans="1:10" ht="15.75" x14ac:dyDescent="0.2">
      <c r="A121" s="232" t="s">
        <v>806</v>
      </c>
      <c r="B121" s="233" t="s">
        <v>56</v>
      </c>
      <c r="C121" s="309">
        <v>10</v>
      </c>
      <c r="D121" s="309">
        <v>7</v>
      </c>
      <c r="E121" s="309">
        <v>9</v>
      </c>
      <c r="F121" s="309">
        <v>9</v>
      </c>
      <c r="G121" s="310">
        <f t="shared" si="21"/>
        <v>70</v>
      </c>
      <c r="H121" s="310">
        <f t="shared" si="22"/>
        <v>128.57142857142858</v>
      </c>
      <c r="I121" s="310">
        <f t="shared" si="23"/>
        <v>100</v>
      </c>
      <c r="J121" s="234"/>
    </row>
    <row r="122" spans="1:10" ht="15.75" x14ac:dyDescent="0.2">
      <c r="A122" s="232" t="s">
        <v>807</v>
      </c>
      <c r="B122" s="233" t="s">
        <v>56</v>
      </c>
      <c r="C122" s="309">
        <v>0</v>
      </c>
      <c r="D122" s="309">
        <v>0</v>
      </c>
      <c r="E122" s="309">
        <v>0</v>
      </c>
      <c r="F122" s="309">
        <v>0</v>
      </c>
      <c r="G122" s="310"/>
      <c r="H122" s="310"/>
      <c r="I122" s="394"/>
      <c r="J122" s="234"/>
    </row>
    <row r="123" spans="1:10" ht="15.75" x14ac:dyDescent="0.2">
      <c r="A123" s="232" t="s">
        <v>808</v>
      </c>
      <c r="B123" s="233" t="s">
        <v>65</v>
      </c>
      <c r="C123" s="309">
        <v>57608</v>
      </c>
      <c r="D123" s="309">
        <v>75456</v>
      </c>
      <c r="E123" s="309">
        <v>116626</v>
      </c>
      <c r="F123" s="309">
        <v>240528</v>
      </c>
      <c r="G123" s="310">
        <f t="shared" si="21"/>
        <v>130.98180808221082</v>
      </c>
      <c r="H123" s="310">
        <f t="shared" si="22"/>
        <v>154.561598812553</v>
      </c>
      <c r="I123" s="310">
        <f t="shared" si="23"/>
        <v>206.23874607720407</v>
      </c>
      <c r="J123" s="234"/>
    </row>
    <row r="124" spans="1:10" ht="15.75" x14ac:dyDescent="0.2">
      <c r="A124" s="232" t="s">
        <v>809</v>
      </c>
      <c r="B124" s="233" t="s">
        <v>21</v>
      </c>
      <c r="C124" s="309"/>
      <c r="D124" s="309"/>
      <c r="E124" s="309"/>
      <c r="F124" s="309"/>
      <c r="G124" s="310"/>
      <c r="H124" s="310"/>
      <c r="I124" s="310"/>
      <c r="J124" s="234"/>
    </row>
    <row r="125" spans="1:10" ht="21" customHeight="1" x14ac:dyDescent="0.2">
      <c r="A125" s="235" t="s">
        <v>44</v>
      </c>
      <c r="B125" s="233" t="s">
        <v>45</v>
      </c>
      <c r="C125" s="312">
        <v>1163605</v>
      </c>
      <c r="D125" s="312">
        <v>239664</v>
      </c>
      <c r="E125" s="309">
        <v>307275</v>
      </c>
      <c r="F125" s="309">
        <v>728465</v>
      </c>
      <c r="G125" s="310">
        <f t="shared" si="21"/>
        <v>20.596680144894531</v>
      </c>
      <c r="H125" s="310">
        <f t="shared" si="22"/>
        <v>128.21074504306029</v>
      </c>
      <c r="I125" s="310">
        <f t="shared" si="23"/>
        <v>237.0726547880563</v>
      </c>
      <c r="J125" s="234"/>
    </row>
    <row r="126" spans="1:10" ht="15.75" x14ac:dyDescent="0.2">
      <c r="A126" s="232" t="s">
        <v>810</v>
      </c>
      <c r="B126" s="233" t="s">
        <v>21</v>
      </c>
      <c r="C126" s="309">
        <v>44</v>
      </c>
      <c r="D126" s="309">
        <v>48</v>
      </c>
      <c r="E126" s="309">
        <v>46</v>
      </c>
      <c r="F126" s="309">
        <v>50</v>
      </c>
      <c r="G126" s="310">
        <f t="shared" si="21"/>
        <v>109.09090909090908</v>
      </c>
      <c r="H126" s="310">
        <f t="shared" si="22"/>
        <v>95.833333333333343</v>
      </c>
      <c r="I126" s="310">
        <f t="shared" si="23"/>
        <v>108.69565217391303</v>
      </c>
      <c r="J126" s="234"/>
    </row>
    <row r="127" spans="1:10" ht="66.75" customHeight="1" x14ac:dyDescent="0.2">
      <c r="A127" s="235" t="s">
        <v>46</v>
      </c>
      <c r="B127" s="239"/>
      <c r="C127" s="309"/>
      <c r="D127" s="309"/>
      <c r="E127" s="309"/>
      <c r="F127" s="309"/>
      <c r="G127" s="310"/>
      <c r="H127" s="310"/>
      <c r="I127" s="310"/>
      <c r="J127" s="234"/>
    </row>
    <row r="128" spans="1:10" ht="17.45" customHeight="1" x14ac:dyDescent="0.2">
      <c r="A128" s="236" t="s">
        <v>811</v>
      </c>
      <c r="B128" s="233" t="s">
        <v>24</v>
      </c>
      <c r="C128" s="309"/>
      <c r="D128" s="309"/>
      <c r="E128" s="309"/>
      <c r="F128" s="309"/>
      <c r="G128" s="310"/>
      <c r="H128" s="310"/>
      <c r="I128" s="310"/>
      <c r="J128" s="234"/>
    </row>
    <row r="129" spans="1:2" ht="12.75" customHeight="1" x14ac:dyDescent="0.2">
      <c r="A129" s="14"/>
      <c r="B129" s="14"/>
    </row>
    <row r="130" spans="1:2" ht="13.9" customHeight="1" x14ac:dyDescent="0.2">
      <c r="A130" s="14"/>
      <c r="B130" s="14"/>
    </row>
    <row r="131" spans="1:2" x14ac:dyDescent="0.2">
      <c r="A131" s="14"/>
      <c r="B131" s="14"/>
    </row>
    <row r="132" spans="1:2" x14ac:dyDescent="0.2">
      <c r="A132" s="14"/>
      <c r="B132" s="14"/>
    </row>
    <row r="133" spans="1:2" x14ac:dyDescent="0.2">
      <c r="A133" s="14"/>
      <c r="B133" s="14"/>
    </row>
    <row r="134" spans="1:2" ht="13.15" customHeight="1" x14ac:dyDescent="0.2">
      <c r="A134" s="14"/>
      <c r="B134" s="14"/>
    </row>
    <row r="135" spans="1:2" ht="13.9" customHeight="1" x14ac:dyDescent="0.2">
      <c r="A135" s="14"/>
      <c r="B135" s="14"/>
    </row>
    <row r="136" spans="1:2" ht="13.15" customHeight="1" x14ac:dyDescent="0.2">
      <c r="A136" s="14"/>
      <c r="B136" s="14"/>
    </row>
    <row r="137" spans="1:2" ht="13.9" customHeight="1" x14ac:dyDescent="0.2">
      <c r="A137" s="14"/>
      <c r="B137" s="14"/>
    </row>
    <row r="138" spans="1:2" ht="13.15" customHeight="1" x14ac:dyDescent="0.2">
      <c r="A138" s="14"/>
      <c r="B138" s="14"/>
    </row>
    <row r="139" spans="1:2" ht="13.9" customHeight="1" x14ac:dyDescent="0.2">
      <c r="A139" s="14"/>
      <c r="B139" s="14"/>
    </row>
    <row r="140" spans="1:2" ht="13.15" customHeight="1" x14ac:dyDescent="0.2">
      <c r="A140" s="14"/>
      <c r="B140" s="14"/>
    </row>
    <row r="141" spans="1:2" ht="13.9" customHeight="1" x14ac:dyDescent="0.2">
      <c r="A141" s="14"/>
      <c r="B141" s="14"/>
    </row>
    <row r="142" spans="1:2" ht="13.15" customHeight="1" x14ac:dyDescent="0.2">
      <c r="A142" s="14"/>
      <c r="B142" s="14"/>
    </row>
    <row r="143" spans="1:2" ht="13.9" customHeight="1" x14ac:dyDescent="0.2">
      <c r="A143" s="14"/>
      <c r="B143" s="14"/>
    </row>
    <row r="144" spans="1:2" ht="13.15" customHeight="1" x14ac:dyDescent="0.2">
      <c r="A144" s="14"/>
      <c r="B144" s="14"/>
    </row>
    <row r="145" ht="13.9" customHeight="1" x14ac:dyDescent="0.2"/>
    <row r="146" ht="13.15" customHeight="1" x14ac:dyDescent="0.2"/>
    <row r="147" ht="13.9" customHeight="1" x14ac:dyDescent="0.2"/>
    <row r="148" ht="13.15" customHeight="1" x14ac:dyDescent="0.2"/>
    <row r="149" ht="13.9" customHeight="1" x14ac:dyDescent="0.2"/>
    <row r="150" ht="13.15" customHeight="1" x14ac:dyDescent="0.2"/>
    <row r="151" ht="13.9" customHeight="1" x14ac:dyDescent="0.2"/>
    <row r="152" ht="13.15" customHeight="1" x14ac:dyDescent="0.2"/>
    <row r="153" ht="13.9" customHeight="1" x14ac:dyDescent="0.2"/>
    <row r="154" ht="13.15" customHeight="1" x14ac:dyDescent="0.2"/>
    <row r="155" ht="13.9" customHeight="1" x14ac:dyDescent="0.2"/>
    <row r="156" ht="13.15" customHeight="1" x14ac:dyDescent="0.2"/>
    <row r="157" ht="13.9" customHeight="1" x14ac:dyDescent="0.2"/>
    <row r="158" ht="13.15" customHeight="1" x14ac:dyDescent="0.2"/>
    <row r="159" ht="13.9" customHeight="1" x14ac:dyDescent="0.2"/>
    <row r="160" ht="13.15" customHeight="1" x14ac:dyDescent="0.2"/>
    <row r="161" ht="13.9" customHeight="1" x14ac:dyDescent="0.2"/>
    <row r="162" ht="13.15" customHeight="1" x14ac:dyDescent="0.2"/>
    <row r="163" ht="13.9" customHeight="1" x14ac:dyDescent="0.2"/>
    <row r="164" ht="13.15" customHeight="1" x14ac:dyDescent="0.2"/>
    <row r="165" ht="13.9" customHeight="1" x14ac:dyDescent="0.2"/>
    <row r="166" ht="13.15" customHeight="1" x14ac:dyDescent="0.2"/>
    <row r="167" ht="13.9" customHeight="1" x14ac:dyDescent="0.2"/>
    <row r="168" ht="13.15" customHeight="1" x14ac:dyDescent="0.2"/>
    <row r="169" ht="13.9" customHeight="1" x14ac:dyDescent="0.2"/>
    <row r="170" ht="13.15" customHeight="1" x14ac:dyDescent="0.2"/>
    <row r="171" ht="13.9" customHeight="1" x14ac:dyDescent="0.2"/>
    <row r="172" ht="13.15" customHeight="1" x14ac:dyDescent="0.2"/>
    <row r="173" ht="13.9" customHeight="1" x14ac:dyDescent="0.2"/>
    <row r="174" ht="13.15" customHeight="1" x14ac:dyDescent="0.2"/>
    <row r="175" ht="13.9" customHeight="1" x14ac:dyDescent="0.2"/>
    <row r="176" ht="13.15" customHeight="1" x14ac:dyDescent="0.2"/>
    <row r="177" ht="13.15" customHeight="1" x14ac:dyDescent="0.2"/>
    <row r="178" ht="13.9" customHeight="1" x14ac:dyDescent="0.2"/>
    <row r="179" ht="13.15" customHeight="1" x14ac:dyDescent="0.2"/>
    <row r="180" ht="13.9" customHeight="1" x14ac:dyDescent="0.2"/>
    <row r="181" ht="13.15" customHeight="1" x14ac:dyDescent="0.2"/>
    <row r="182" ht="13.9" customHeight="1" x14ac:dyDescent="0.2"/>
    <row r="183" ht="13.15" customHeight="1" x14ac:dyDescent="0.2"/>
    <row r="184" ht="13.9" customHeight="1" x14ac:dyDescent="0.2"/>
    <row r="185" ht="13.15" customHeight="1" x14ac:dyDescent="0.2"/>
    <row r="186" ht="13.9" customHeight="1" x14ac:dyDescent="0.2"/>
    <row r="187" ht="13.15" customHeight="1" x14ac:dyDescent="0.2"/>
    <row r="188" ht="13.9" customHeight="1" x14ac:dyDescent="0.2"/>
    <row r="189" ht="13.15" customHeight="1" x14ac:dyDescent="0.2"/>
    <row r="190" ht="13.9" customHeight="1" x14ac:dyDescent="0.2"/>
    <row r="191" ht="13.15" customHeight="1" x14ac:dyDescent="0.2"/>
    <row r="192" ht="13.9" customHeight="1" x14ac:dyDescent="0.2"/>
    <row r="193" ht="13.15" customHeight="1" x14ac:dyDescent="0.2"/>
    <row r="194" ht="13.9" customHeight="1" x14ac:dyDescent="0.2"/>
    <row r="195" ht="13.15" customHeight="1" x14ac:dyDescent="0.2"/>
    <row r="196" ht="13.9" customHeight="1" x14ac:dyDescent="0.2"/>
    <row r="197" ht="13.15" customHeight="1" x14ac:dyDescent="0.2"/>
    <row r="198" ht="13.15" customHeight="1" x14ac:dyDescent="0.2"/>
    <row r="199" ht="13.9" customHeight="1" x14ac:dyDescent="0.2"/>
    <row r="200" ht="13.15" customHeight="1" x14ac:dyDescent="0.2"/>
    <row r="201" ht="13.9" customHeight="1" x14ac:dyDescent="0.2"/>
    <row r="202" ht="13.15" customHeight="1" x14ac:dyDescent="0.2"/>
    <row r="203" ht="13.9" customHeight="1" x14ac:dyDescent="0.2"/>
    <row r="204" ht="13.15" customHeight="1" x14ac:dyDescent="0.2"/>
    <row r="205" ht="13.9" customHeight="1" x14ac:dyDescent="0.2"/>
    <row r="206" ht="13.15" customHeight="1" x14ac:dyDescent="0.2"/>
    <row r="207" ht="13.9" customHeight="1" x14ac:dyDescent="0.2"/>
    <row r="208" ht="13.15" customHeight="1" x14ac:dyDescent="0.2"/>
    <row r="209" ht="13.9" customHeight="1" x14ac:dyDescent="0.2"/>
    <row r="210" ht="13.15" customHeight="1" x14ac:dyDescent="0.2"/>
    <row r="211" ht="13.9" customHeight="1" x14ac:dyDescent="0.2"/>
    <row r="212" ht="13.15" customHeight="1" x14ac:dyDescent="0.2"/>
    <row r="213" ht="13.9" customHeight="1" x14ac:dyDescent="0.2"/>
    <row r="222" ht="36.6" customHeight="1" x14ac:dyDescent="0.2"/>
    <row r="223" ht="13.9" customHeight="1" x14ac:dyDescent="0.2"/>
    <row r="236" ht="36.6" customHeight="1" x14ac:dyDescent="0.2"/>
    <row r="237" ht="13.9" customHeight="1" x14ac:dyDescent="0.2"/>
  </sheetData>
  <mergeCells count="6">
    <mergeCell ref="A1:J1"/>
    <mergeCell ref="A2:J2"/>
    <mergeCell ref="A3:A4"/>
    <mergeCell ref="B3:B4"/>
    <mergeCell ref="C3:F3"/>
    <mergeCell ref="G3:J3"/>
  </mergeCells>
  <printOptions horizontalCentered="1"/>
  <pageMargins left="0.59055118110236227" right="0.59055118110236227" top="0.78740157480314965" bottom="0.59055118110236227" header="0.11811023622047245" footer="0.11811023622047245"/>
  <pageSetup paperSize="9" scale="99" fitToHeight="0" orientation="landscape" r:id="rId1"/>
  <headerFooter alignWithMargins="0">
    <oddFooter>&amp;C&amp;P&amp;R&amp;A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70"/>
  <sheetViews>
    <sheetView view="pageBreakPreview" zoomScale="70" zoomScaleNormal="75" zoomScaleSheetLayoutView="70" workbookViewId="0">
      <pane ySplit="5" topLeftCell="A20" activePane="bottomLeft" state="frozen"/>
      <selection activeCell="B7" sqref="B7:J7"/>
      <selection pane="bottomLeft" activeCell="G23" sqref="G23"/>
    </sheetView>
  </sheetViews>
  <sheetFormatPr defaultColWidth="8.85546875" defaultRowHeight="18.75" x14ac:dyDescent="0.3"/>
  <cols>
    <col min="1" max="1" width="62.28515625" style="81" customWidth="1"/>
    <col min="2" max="2" width="28.28515625" style="81" customWidth="1"/>
    <col min="3" max="3" width="18.85546875" style="81" customWidth="1"/>
    <col min="4" max="4" width="18.7109375" style="81" customWidth="1"/>
    <col min="5" max="6" width="21.85546875" style="82" customWidth="1"/>
    <col min="7" max="7" width="35.140625" style="81" customWidth="1"/>
    <col min="8" max="8" width="10" style="81" customWidth="1"/>
    <col min="9" max="16384" width="8.85546875" style="81"/>
  </cols>
  <sheetData>
    <row r="1" spans="1:6" ht="15.6" customHeight="1" x14ac:dyDescent="0.3">
      <c r="A1" s="456" t="s">
        <v>243</v>
      </c>
      <c r="B1" s="457"/>
      <c r="C1" s="457"/>
      <c r="D1" s="457"/>
      <c r="E1" s="457"/>
      <c r="F1" s="245"/>
    </row>
    <row r="2" spans="1:6" ht="22.9" customHeight="1" x14ac:dyDescent="0.3">
      <c r="A2" s="458" t="s">
        <v>55</v>
      </c>
      <c r="B2" s="458"/>
      <c r="C2" s="458"/>
      <c r="D2" s="458"/>
      <c r="E2" s="458"/>
      <c r="F2" s="246"/>
    </row>
    <row r="3" spans="1:6" ht="19.149999999999999" customHeight="1" x14ac:dyDescent="0.3">
      <c r="A3" s="459" t="s">
        <v>54</v>
      </c>
      <c r="B3" s="461" t="s">
        <v>570</v>
      </c>
      <c r="C3" s="461" t="s">
        <v>537</v>
      </c>
      <c r="D3" s="462"/>
      <c r="E3" s="463"/>
      <c r="F3" s="247"/>
    </row>
    <row r="4" spans="1:6" x14ac:dyDescent="0.3">
      <c r="A4" s="460"/>
      <c r="B4" s="460"/>
      <c r="C4" s="357">
        <v>2018</v>
      </c>
      <c r="D4" s="357">
        <v>2019</v>
      </c>
      <c r="E4" s="357">
        <v>2020</v>
      </c>
      <c r="F4" s="247"/>
    </row>
    <row r="5" spans="1:6" x14ac:dyDescent="0.3">
      <c r="A5" s="153">
        <v>1</v>
      </c>
      <c r="B5" s="153">
        <v>2</v>
      </c>
      <c r="C5" s="153">
        <v>3</v>
      </c>
      <c r="D5" s="354">
        <v>4</v>
      </c>
      <c r="E5" s="354">
        <v>5</v>
      </c>
      <c r="F5" s="247"/>
    </row>
    <row r="6" spans="1:6" ht="75" x14ac:dyDescent="0.3">
      <c r="A6" s="154" t="s">
        <v>286</v>
      </c>
      <c r="B6" s="155" t="s">
        <v>45</v>
      </c>
      <c r="C6" s="358">
        <v>2519466</v>
      </c>
      <c r="D6" s="358">
        <v>113157</v>
      </c>
      <c r="E6" s="358">
        <v>43387</v>
      </c>
      <c r="F6" s="248"/>
    </row>
    <row r="7" spans="1:6" ht="38.450000000000003" customHeight="1" x14ac:dyDescent="0.3">
      <c r="A7" s="154" t="s">
        <v>285</v>
      </c>
      <c r="B7" s="155" t="s">
        <v>52</v>
      </c>
      <c r="C7" s="359">
        <f>C6/300426</f>
        <v>8.3863114377583834</v>
      </c>
      <c r="D7" s="359">
        <f>D6/C6*100</f>
        <v>4.4913088725944306</v>
      </c>
      <c r="E7" s="359">
        <f>E6/D6*100</f>
        <v>38.342303171699498</v>
      </c>
      <c r="F7" s="249"/>
    </row>
    <row r="8" spans="1:6" ht="37.5" x14ac:dyDescent="0.3">
      <c r="A8" s="156" t="s">
        <v>580</v>
      </c>
      <c r="B8" s="155"/>
      <c r="C8" s="360"/>
      <c r="D8" s="360"/>
      <c r="E8" s="360"/>
      <c r="F8" s="250"/>
    </row>
    <row r="9" spans="1:6" x14ac:dyDescent="0.3">
      <c r="A9" s="154" t="s">
        <v>268</v>
      </c>
      <c r="B9" s="155" t="s">
        <v>45</v>
      </c>
      <c r="C9" s="360">
        <v>2185687</v>
      </c>
      <c r="D9" s="360">
        <v>32456</v>
      </c>
      <c r="E9" s="360">
        <v>16479</v>
      </c>
      <c r="F9" s="250"/>
    </row>
    <row r="10" spans="1:6" x14ac:dyDescent="0.3">
      <c r="A10" s="154" t="s">
        <v>269</v>
      </c>
      <c r="B10" s="155" t="s">
        <v>45</v>
      </c>
      <c r="C10" s="355">
        <v>333779</v>
      </c>
      <c r="D10" s="355">
        <v>80701</v>
      </c>
      <c r="E10" s="377">
        <v>26908</v>
      </c>
      <c r="F10" s="248"/>
    </row>
    <row r="11" spans="1:6" x14ac:dyDescent="0.3">
      <c r="A11" s="154" t="s">
        <v>287</v>
      </c>
      <c r="B11" s="155" t="s">
        <v>45</v>
      </c>
      <c r="C11" s="355">
        <v>0</v>
      </c>
      <c r="D11" s="355">
        <v>0</v>
      </c>
      <c r="E11" s="377">
        <v>0</v>
      </c>
      <c r="F11" s="248"/>
    </row>
    <row r="12" spans="1:6" x14ac:dyDescent="0.3">
      <c r="A12" s="157" t="s">
        <v>288</v>
      </c>
      <c r="B12" s="155" t="s">
        <v>45</v>
      </c>
      <c r="C12" s="355">
        <v>0</v>
      </c>
      <c r="D12" s="355">
        <v>0</v>
      </c>
      <c r="E12" s="377">
        <v>0</v>
      </c>
      <c r="F12" s="248"/>
    </row>
    <row r="13" spans="1:6" x14ac:dyDescent="0.3">
      <c r="A13" s="154" t="s">
        <v>289</v>
      </c>
      <c r="B13" s="155" t="s">
        <v>45</v>
      </c>
      <c r="C13" s="355">
        <v>323622</v>
      </c>
      <c r="D13" s="355">
        <v>27840</v>
      </c>
      <c r="E13" s="377">
        <v>16984</v>
      </c>
      <c r="F13" s="248"/>
    </row>
    <row r="14" spans="1:6" x14ac:dyDescent="0.3">
      <c r="A14" s="154" t="s">
        <v>290</v>
      </c>
      <c r="B14" s="155" t="s">
        <v>45</v>
      </c>
      <c r="C14" s="360">
        <v>302132</v>
      </c>
      <c r="D14" s="360">
        <v>7134</v>
      </c>
      <c r="E14" s="360">
        <v>2957</v>
      </c>
      <c r="F14" s="250"/>
    </row>
    <row r="15" spans="1:6" x14ac:dyDescent="0.3">
      <c r="A15" s="154" t="s">
        <v>291</v>
      </c>
      <c r="B15" s="155" t="s">
        <v>45</v>
      </c>
      <c r="C15" s="360">
        <v>8425</v>
      </c>
      <c r="D15" s="360">
        <v>7148</v>
      </c>
      <c r="E15" s="360">
        <v>4240</v>
      </c>
      <c r="F15" s="250"/>
    </row>
    <row r="16" spans="1:6" x14ac:dyDescent="0.3">
      <c r="A16" s="154" t="s">
        <v>292</v>
      </c>
      <c r="B16" s="155" t="s">
        <v>45</v>
      </c>
      <c r="C16" s="360">
        <v>13065</v>
      </c>
      <c r="D16" s="360">
        <v>13558</v>
      </c>
      <c r="E16" s="360">
        <v>9787</v>
      </c>
      <c r="F16" s="250"/>
    </row>
    <row r="17" spans="1:6" x14ac:dyDescent="0.3">
      <c r="A17" s="154" t="s">
        <v>293</v>
      </c>
      <c r="B17" s="155" t="s">
        <v>45</v>
      </c>
      <c r="C17" s="360">
        <v>10157</v>
      </c>
      <c r="D17" s="360">
        <v>52861</v>
      </c>
      <c r="E17" s="360">
        <v>9924</v>
      </c>
      <c r="F17" s="250"/>
    </row>
    <row r="18" spans="1:6" ht="36" customHeight="1" x14ac:dyDescent="0.3">
      <c r="A18" s="156" t="s">
        <v>581</v>
      </c>
      <c r="B18" s="158"/>
      <c r="C18" s="360"/>
      <c r="D18" s="360"/>
      <c r="E18" s="360"/>
      <c r="F18" s="250"/>
    </row>
    <row r="19" spans="1:6" ht="37.5" x14ac:dyDescent="0.3">
      <c r="A19" s="154" t="s">
        <v>582</v>
      </c>
      <c r="B19" s="155" t="s">
        <v>45</v>
      </c>
      <c r="C19" s="360" t="s">
        <v>682</v>
      </c>
      <c r="D19" s="360" t="s">
        <v>682</v>
      </c>
      <c r="E19" s="360" t="s">
        <v>682</v>
      </c>
      <c r="F19" s="250"/>
    </row>
    <row r="20" spans="1:6" x14ac:dyDescent="0.3">
      <c r="A20" s="154" t="s">
        <v>270</v>
      </c>
      <c r="B20" s="155" t="s">
        <v>45</v>
      </c>
      <c r="C20" s="360">
        <v>2161137</v>
      </c>
      <c r="D20" s="360" t="s">
        <v>682</v>
      </c>
      <c r="E20" s="360" t="s">
        <v>682</v>
      </c>
      <c r="F20" s="250"/>
    </row>
    <row r="21" spans="1:6" x14ac:dyDescent="0.3">
      <c r="A21" s="154" t="s">
        <v>271</v>
      </c>
      <c r="B21" s="155" t="s">
        <v>45</v>
      </c>
      <c r="C21" s="360" t="s">
        <v>682</v>
      </c>
      <c r="D21" s="360" t="s">
        <v>682</v>
      </c>
      <c r="E21" s="360" t="s">
        <v>682</v>
      </c>
      <c r="F21" s="250"/>
    </row>
    <row r="22" spans="1:6" ht="37.5" x14ac:dyDescent="0.3">
      <c r="A22" s="154" t="s">
        <v>583</v>
      </c>
      <c r="B22" s="155" t="s">
        <v>45</v>
      </c>
      <c r="C22" s="360" t="s">
        <v>682</v>
      </c>
      <c r="D22" s="360" t="s">
        <v>682</v>
      </c>
      <c r="E22" s="360">
        <v>2950</v>
      </c>
      <c r="F22" s="250"/>
    </row>
    <row r="23" spans="1:6" ht="56.25" x14ac:dyDescent="0.3">
      <c r="A23" s="154" t="s">
        <v>584</v>
      </c>
      <c r="B23" s="159" t="s">
        <v>45</v>
      </c>
      <c r="C23" s="360" t="s">
        <v>682</v>
      </c>
      <c r="D23" s="360" t="s">
        <v>682</v>
      </c>
      <c r="E23" s="360">
        <v>1280</v>
      </c>
      <c r="F23" s="250"/>
    </row>
    <row r="24" spans="1:6" ht="18.600000000000001" customHeight="1" x14ac:dyDescent="0.3">
      <c r="A24" s="154" t="s">
        <v>585</v>
      </c>
      <c r="B24" s="155" t="s">
        <v>45</v>
      </c>
      <c r="C24" s="360" t="s">
        <v>682</v>
      </c>
      <c r="D24" s="360" t="s">
        <v>682</v>
      </c>
      <c r="E24" s="360" t="s">
        <v>682</v>
      </c>
      <c r="F24" s="250"/>
    </row>
    <row r="25" spans="1:6" ht="36.75" customHeight="1" x14ac:dyDescent="0.3">
      <c r="A25" s="154" t="s">
        <v>586</v>
      </c>
      <c r="B25" s="155" t="s">
        <v>45</v>
      </c>
      <c r="C25" s="360">
        <v>2172</v>
      </c>
      <c r="D25" s="360">
        <v>8026</v>
      </c>
      <c r="E25" s="360" t="s">
        <v>682</v>
      </c>
      <c r="F25" s="250"/>
    </row>
    <row r="26" spans="1:6" x14ac:dyDescent="0.3">
      <c r="A26" s="154" t="s">
        <v>587</v>
      </c>
      <c r="B26" s="155" t="s">
        <v>45</v>
      </c>
      <c r="C26" s="360">
        <v>18853</v>
      </c>
      <c r="D26" s="360">
        <v>1982</v>
      </c>
      <c r="E26" s="360" t="s">
        <v>682</v>
      </c>
      <c r="F26" s="250"/>
    </row>
    <row r="27" spans="1:6" ht="37.5" x14ac:dyDescent="0.3">
      <c r="A27" s="154" t="s">
        <v>588</v>
      </c>
      <c r="B27" s="155" t="s">
        <v>45</v>
      </c>
      <c r="C27" s="360" t="s">
        <v>682</v>
      </c>
      <c r="D27" s="360" t="s">
        <v>682</v>
      </c>
      <c r="E27" s="360" t="s">
        <v>682</v>
      </c>
      <c r="F27" s="250"/>
    </row>
    <row r="28" spans="1:6" x14ac:dyDescent="0.3">
      <c r="A28" s="154" t="s">
        <v>589</v>
      </c>
      <c r="B28" s="155" t="s">
        <v>45</v>
      </c>
      <c r="C28" s="360" t="s">
        <v>682</v>
      </c>
      <c r="D28" s="360" t="s">
        <v>682</v>
      </c>
      <c r="E28" s="360" t="s">
        <v>682</v>
      </c>
      <c r="F28" s="250"/>
    </row>
    <row r="29" spans="1:6" x14ac:dyDescent="0.3">
      <c r="A29" s="154" t="s">
        <v>590</v>
      </c>
      <c r="B29" s="155" t="s">
        <v>45</v>
      </c>
      <c r="C29" s="360" t="s">
        <v>682</v>
      </c>
      <c r="D29" s="360" t="s">
        <v>682</v>
      </c>
      <c r="E29" s="360" t="s">
        <v>682</v>
      </c>
      <c r="F29" s="250"/>
    </row>
    <row r="30" spans="1:6" x14ac:dyDescent="0.3">
      <c r="A30" s="154" t="s">
        <v>591</v>
      </c>
      <c r="B30" s="155" t="s">
        <v>45</v>
      </c>
      <c r="C30" s="360" t="s">
        <v>682</v>
      </c>
      <c r="D30" s="360" t="s">
        <v>682</v>
      </c>
      <c r="E30" s="360" t="s">
        <v>682</v>
      </c>
      <c r="F30" s="250"/>
    </row>
    <row r="31" spans="1:6" ht="24" customHeight="1" x14ac:dyDescent="0.3">
      <c r="A31" s="154" t="s">
        <v>592</v>
      </c>
      <c r="B31" s="155" t="s">
        <v>45</v>
      </c>
      <c r="C31" s="360" t="s">
        <v>682</v>
      </c>
      <c r="D31" s="360" t="s">
        <v>682</v>
      </c>
      <c r="E31" s="360" t="s">
        <v>682</v>
      </c>
      <c r="F31" s="250"/>
    </row>
    <row r="32" spans="1:6" ht="37.5" x14ac:dyDescent="0.3">
      <c r="A32" s="154" t="s">
        <v>593</v>
      </c>
      <c r="B32" s="155" t="s">
        <v>45</v>
      </c>
      <c r="C32" s="360" t="s">
        <v>682</v>
      </c>
      <c r="D32" s="360" t="s">
        <v>682</v>
      </c>
      <c r="E32" s="360" t="s">
        <v>682</v>
      </c>
      <c r="F32" s="250"/>
    </row>
    <row r="33" spans="1:6" ht="37.5" x14ac:dyDescent="0.3">
      <c r="A33" s="154" t="s">
        <v>594</v>
      </c>
      <c r="B33" s="155" t="s">
        <v>45</v>
      </c>
      <c r="C33" s="360">
        <v>290538</v>
      </c>
      <c r="D33" s="360">
        <v>11943</v>
      </c>
      <c r="E33" s="360">
        <v>4381</v>
      </c>
      <c r="F33" s="250"/>
    </row>
    <row r="34" spans="1:6" x14ac:dyDescent="0.3">
      <c r="A34" s="154" t="s">
        <v>272</v>
      </c>
      <c r="B34" s="155" t="s">
        <v>45</v>
      </c>
      <c r="C34" s="360">
        <v>22915</v>
      </c>
      <c r="D34" s="360">
        <v>10135</v>
      </c>
      <c r="E34" s="360">
        <v>4156</v>
      </c>
      <c r="F34" s="250"/>
    </row>
    <row r="35" spans="1:6" ht="37.5" x14ac:dyDescent="0.3">
      <c r="A35" s="154" t="s">
        <v>595</v>
      </c>
      <c r="B35" s="155" t="s">
        <v>45</v>
      </c>
      <c r="C35" s="360" t="s">
        <v>682</v>
      </c>
      <c r="D35" s="360" t="s">
        <v>682</v>
      </c>
      <c r="E35" s="360" t="s">
        <v>682</v>
      </c>
      <c r="F35" s="250"/>
    </row>
    <row r="36" spans="1:6" ht="37.5" x14ac:dyDescent="0.3">
      <c r="A36" s="154" t="s">
        <v>596</v>
      </c>
      <c r="B36" s="155" t="s">
        <v>45</v>
      </c>
      <c r="C36" s="360">
        <v>1936</v>
      </c>
      <c r="D36" s="360">
        <v>3919</v>
      </c>
      <c r="E36" s="360">
        <v>6152</v>
      </c>
      <c r="F36" s="250"/>
    </row>
    <row r="37" spans="1:6" ht="19.5" customHeight="1" x14ac:dyDescent="0.3">
      <c r="A37" s="154" t="s">
        <v>597</v>
      </c>
      <c r="B37" s="155" t="s">
        <v>45</v>
      </c>
      <c r="C37" s="360" t="s">
        <v>682</v>
      </c>
      <c r="D37" s="360" t="s">
        <v>682</v>
      </c>
      <c r="E37" s="360" t="s">
        <v>682</v>
      </c>
      <c r="F37" s="250"/>
    </row>
    <row r="38" spans="1:6" ht="27.6" customHeight="1" x14ac:dyDescent="0.3"/>
    <row r="46" spans="1:6" ht="47.25" customHeight="1" x14ac:dyDescent="0.3"/>
    <row r="49" ht="45" customHeight="1" x14ac:dyDescent="0.3"/>
    <row r="70" ht="30" customHeight="1" x14ac:dyDescent="0.3"/>
  </sheetData>
  <mergeCells count="5">
    <mergeCell ref="A1:E1"/>
    <mergeCell ref="A2:E2"/>
    <mergeCell ref="A3:A4"/>
    <mergeCell ref="B3:B4"/>
    <mergeCell ref="C3:E3"/>
  </mergeCells>
  <printOptions horizontalCentered="1"/>
  <pageMargins left="0.59055118110236227" right="0.59055118110236227" top="0.78740157480314965" bottom="0.59055118110236227" header="0.31496062992125984" footer="0.31496062992125984"/>
  <pageSetup paperSize="9" scale="61" fitToHeight="0" orientation="portrait" r:id="rId1"/>
  <headerFooter alignWithMargins="0">
    <oddFooter>&amp;C&amp;P&amp;R&amp;A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F13"/>
  <sheetViews>
    <sheetView view="pageBreakPreview" zoomScaleNormal="100" workbookViewId="0">
      <pane ySplit="5" topLeftCell="A6" activePane="bottomLeft" state="frozen"/>
      <selection activeCell="B7" sqref="B7:J7"/>
      <selection pane="bottomLeft" activeCell="H7" sqref="H7"/>
    </sheetView>
  </sheetViews>
  <sheetFormatPr defaultRowHeight="12.75" x14ac:dyDescent="0.2"/>
  <cols>
    <col min="1" max="1" width="51.85546875" customWidth="1"/>
    <col min="2" max="2" width="30.5703125" customWidth="1"/>
    <col min="3" max="3" width="23.5703125" customWidth="1"/>
    <col min="4" max="4" width="0.140625" customWidth="1"/>
    <col min="5" max="5" width="15.140625" hidden="1" customWidth="1"/>
    <col min="6" max="6" width="20.7109375" hidden="1" customWidth="1"/>
    <col min="7" max="7" width="11.5703125" customWidth="1"/>
    <col min="8" max="8" width="17.140625" customWidth="1"/>
    <col min="9" max="9" width="13.42578125" customWidth="1"/>
    <col min="10" max="10" width="13" customWidth="1"/>
    <col min="11" max="11" width="6.85546875" customWidth="1"/>
    <col min="12" max="12" width="17.28515625" customWidth="1"/>
    <col min="13" max="13" width="16.7109375" customWidth="1"/>
  </cols>
  <sheetData>
    <row r="2" spans="1:3" ht="25.15" customHeight="1" x14ac:dyDescent="0.2">
      <c r="A2" s="464" t="s">
        <v>273</v>
      </c>
      <c r="B2" s="465"/>
      <c r="C2" s="465"/>
    </row>
    <row r="3" spans="1:3" ht="40.15" customHeight="1" x14ac:dyDescent="0.2">
      <c r="A3" s="466" t="s">
        <v>54</v>
      </c>
      <c r="B3" s="466" t="s">
        <v>570</v>
      </c>
      <c r="C3" s="16" t="s">
        <v>537</v>
      </c>
    </row>
    <row r="4" spans="1:3" ht="25.9" customHeight="1" x14ac:dyDescent="0.2">
      <c r="A4" s="467"/>
      <c r="B4" s="467"/>
      <c r="C4" s="15">
        <v>2020</v>
      </c>
    </row>
    <row r="5" spans="1:3" ht="17.25" thickBot="1" x14ac:dyDescent="0.25">
      <c r="A5" s="29">
        <v>1</v>
      </c>
      <c r="B5" s="30">
        <v>2</v>
      </c>
      <c r="C5" s="83">
        <v>3</v>
      </c>
    </row>
    <row r="6" spans="1:3" ht="37.15" customHeight="1" x14ac:dyDescent="0.2">
      <c r="A6" s="47" t="s">
        <v>294</v>
      </c>
      <c r="B6" s="48" t="s">
        <v>56</v>
      </c>
      <c r="C6" s="84"/>
    </row>
    <row r="7" spans="1:3" ht="56.25" x14ac:dyDescent="0.2">
      <c r="A7" s="47" t="s">
        <v>598</v>
      </c>
      <c r="B7" s="46" t="s">
        <v>45</v>
      </c>
      <c r="C7" s="67"/>
    </row>
    <row r="8" spans="1:3" ht="41.25" customHeight="1" x14ac:dyDescent="0.2">
      <c r="A8" s="47" t="s">
        <v>599</v>
      </c>
      <c r="B8" s="46" t="s">
        <v>600</v>
      </c>
      <c r="C8" s="67"/>
    </row>
    <row r="10" spans="1:3" ht="16.5" x14ac:dyDescent="0.2">
      <c r="A10" s="51"/>
    </row>
    <row r="12" spans="1:3" x14ac:dyDescent="0.2">
      <c r="A12" s="468"/>
    </row>
    <row r="13" spans="1:3" x14ac:dyDescent="0.2">
      <c r="A13" s="468"/>
    </row>
  </sheetData>
  <mergeCells count="4">
    <mergeCell ref="A2:C2"/>
    <mergeCell ref="A3:A4"/>
    <mergeCell ref="B3:B4"/>
    <mergeCell ref="A12:A1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15"/>
  <sheetViews>
    <sheetView view="pageBreakPreview" zoomScale="70" zoomScaleNormal="100" zoomScaleSheetLayoutView="70" workbookViewId="0">
      <selection activeCell="O8" sqref="O8"/>
    </sheetView>
  </sheetViews>
  <sheetFormatPr defaultColWidth="8.85546875" defaultRowHeight="15" x14ac:dyDescent="0.2"/>
  <cols>
    <col min="1" max="1" width="4.85546875" style="55" customWidth="1"/>
    <col min="2" max="2" width="18.140625" style="55" customWidth="1"/>
    <col min="3" max="3" width="20.28515625" style="55" customWidth="1"/>
    <col min="4" max="4" width="31.28515625" style="55" customWidth="1"/>
    <col min="5" max="5" width="12.28515625" style="55" customWidth="1"/>
    <col min="6" max="6" width="12.140625" style="55" customWidth="1"/>
    <col min="7" max="7" width="12.28515625" style="55" customWidth="1"/>
    <col min="8" max="8" width="12.7109375" style="55" customWidth="1"/>
    <col min="9" max="9" width="16.85546875" style="55" customWidth="1"/>
    <col min="10" max="10" width="11.42578125" style="55" customWidth="1"/>
    <col min="11" max="16384" width="8.85546875" style="55"/>
  </cols>
  <sheetData>
    <row r="1" spans="1:11" ht="16.5" x14ac:dyDescent="0.25">
      <c r="A1" s="410" t="s">
        <v>301</v>
      </c>
      <c r="B1" s="410"/>
      <c r="C1" s="410"/>
      <c r="D1" s="410"/>
      <c r="E1" s="410"/>
      <c r="F1" s="410"/>
      <c r="G1" s="410"/>
      <c r="H1" s="410"/>
      <c r="I1" s="410"/>
      <c r="J1" s="410"/>
      <c r="K1" s="66"/>
    </row>
    <row r="2" spans="1:11" ht="41.25" customHeight="1" x14ac:dyDescent="0.2">
      <c r="A2" s="471" t="s">
        <v>601</v>
      </c>
      <c r="B2" s="471"/>
      <c r="C2" s="471"/>
      <c r="D2" s="471"/>
      <c r="E2" s="471"/>
      <c r="F2" s="471"/>
      <c r="G2" s="471"/>
      <c r="H2" s="471"/>
      <c r="I2" s="471"/>
      <c r="J2" s="471"/>
    </row>
    <row r="3" spans="1:11" s="85" customFormat="1" ht="94.5" x14ac:dyDescent="0.2">
      <c r="A3" s="93" t="s">
        <v>275</v>
      </c>
      <c r="B3" s="93" t="s">
        <v>295</v>
      </c>
      <c r="C3" s="93" t="s">
        <v>58</v>
      </c>
      <c r="D3" s="93" t="s">
        <v>296</v>
      </c>
      <c r="E3" s="93" t="s">
        <v>297</v>
      </c>
      <c r="F3" s="93" t="s">
        <v>298</v>
      </c>
      <c r="G3" s="93" t="s">
        <v>299</v>
      </c>
      <c r="H3" s="93" t="s">
        <v>59</v>
      </c>
      <c r="I3" s="93" t="s">
        <v>60</v>
      </c>
      <c r="J3" s="93" t="s">
        <v>300</v>
      </c>
    </row>
    <row r="4" spans="1:11" s="85" customFormat="1" ht="45" customHeight="1" x14ac:dyDescent="0.2">
      <c r="A4" s="86">
        <v>1</v>
      </c>
      <c r="B4" s="86"/>
      <c r="C4" s="86"/>
      <c r="D4" s="86"/>
      <c r="E4" s="86"/>
      <c r="F4" s="86"/>
      <c r="G4" s="86"/>
      <c r="H4" s="87"/>
      <c r="I4" s="86"/>
      <c r="J4" s="86"/>
    </row>
    <row r="5" spans="1:11" s="85" customFormat="1" ht="56.25" customHeight="1" x14ac:dyDescent="0.2">
      <c r="A5" s="86">
        <v>2</v>
      </c>
      <c r="B5" s="86"/>
      <c r="C5" s="86"/>
      <c r="D5" s="86"/>
      <c r="E5" s="86"/>
      <c r="F5" s="86"/>
      <c r="G5" s="86"/>
      <c r="H5" s="86"/>
      <c r="I5" s="86"/>
      <c r="J5" s="86"/>
    </row>
    <row r="6" spans="1:11" s="85" customFormat="1" ht="99.75" customHeight="1" x14ac:dyDescent="0.2"/>
    <row r="7" spans="1:11" s="85" customFormat="1" ht="167.25" customHeight="1" x14ac:dyDescent="0.25">
      <c r="A7" s="55"/>
      <c r="B7" s="469"/>
      <c r="C7" s="470"/>
      <c r="D7" s="470"/>
      <c r="E7" s="470"/>
      <c r="F7" s="470"/>
      <c r="G7" s="470"/>
      <c r="H7" s="470"/>
      <c r="I7" s="470"/>
      <c r="J7" s="470"/>
    </row>
    <row r="8" spans="1:11" ht="15.75" x14ac:dyDescent="0.25">
      <c r="B8" s="469"/>
      <c r="C8" s="470"/>
      <c r="D8" s="470"/>
      <c r="E8" s="470"/>
      <c r="F8" s="470"/>
      <c r="G8" s="470"/>
      <c r="H8" s="470"/>
      <c r="I8" s="470"/>
      <c r="J8" s="470"/>
    </row>
    <row r="9" spans="1:11" ht="15.75" hidden="1" customHeight="1" x14ac:dyDescent="0.25">
      <c r="B9" s="469"/>
      <c r="C9" s="470"/>
      <c r="D9" s="470"/>
      <c r="E9" s="470"/>
      <c r="F9" s="470"/>
      <c r="G9" s="470"/>
      <c r="H9" s="470"/>
      <c r="I9" s="470"/>
      <c r="J9" s="470"/>
    </row>
    <row r="10" spans="1:11" ht="28.9" hidden="1" customHeight="1" x14ac:dyDescent="0.25">
      <c r="B10" s="469"/>
      <c r="C10" s="470"/>
      <c r="D10" s="470"/>
      <c r="E10" s="470"/>
      <c r="F10" s="470"/>
      <c r="G10" s="470"/>
      <c r="H10" s="470"/>
      <c r="I10" s="470"/>
      <c r="J10" s="470"/>
    </row>
    <row r="11" spans="1:11" ht="90" hidden="1" customHeight="1" x14ac:dyDescent="0.25">
      <c r="B11" s="469"/>
      <c r="C11" s="470"/>
      <c r="D11" s="470"/>
      <c r="E11" s="470"/>
      <c r="F11" s="470"/>
      <c r="G11" s="470"/>
      <c r="H11" s="470"/>
      <c r="I11" s="470"/>
      <c r="J11" s="470"/>
    </row>
    <row r="12" spans="1:11" ht="140.25" hidden="1" customHeight="1" x14ac:dyDescent="0.25">
      <c r="B12" s="469"/>
      <c r="C12" s="470"/>
      <c r="D12" s="470"/>
      <c r="E12" s="470"/>
      <c r="F12" s="470"/>
      <c r="G12" s="470"/>
      <c r="H12" s="470"/>
      <c r="I12" s="470"/>
      <c r="J12" s="470"/>
    </row>
    <row r="13" spans="1:11" ht="15" hidden="1" customHeight="1" x14ac:dyDescent="0.25">
      <c r="B13" s="469"/>
      <c r="C13" s="470"/>
      <c r="D13" s="470"/>
      <c r="E13" s="470"/>
      <c r="F13" s="470"/>
      <c r="G13" s="470"/>
      <c r="H13" s="470"/>
      <c r="I13" s="470"/>
      <c r="J13" s="470"/>
    </row>
    <row r="14" spans="1:11" ht="77.25" hidden="1" customHeight="1" x14ac:dyDescent="0.2"/>
    <row r="15" spans="1:11" ht="127.5" hidden="1" customHeight="1" x14ac:dyDescent="0.2"/>
  </sheetData>
  <mergeCells count="9">
    <mergeCell ref="B11:J11"/>
    <mergeCell ref="B12:J12"/>
    <mergeCell ref="B13:J13"/>
    <mergeCell ref="A1:J1"/>
    <mergeCell ref="A2:J2"/>
    <mergeCell ref="B7:J7"/>
    <mergeCell ref="B8:J8"/>
    <mergeCell ref="B9:J9"/>
    <mergeCell ref="B10:J10"/>
  </mergeCells>
  <printOptions horizontalCentered="1"/>
  <pageMargins left="0.39370078740157483" right="0.39370078740157483" top="0.78740157480314965" bottom="0.59055118110236227" header="0.31496062992125984" footer="0.31496062992125984"/>
  <pageSetup paperSize="9" scale="93" fitToHeight="3" orientation="landscape" r:id="rId1"/>
  <headerFooter alignWithMargins="0">
    <oddFooter>&amp;C&amp;P&amp;R&amp;A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H19"/>
  <sheetViews>
    <sheetView view="pageBreakPreview" zoomScaleNormal="100" workbookViewId="0">
      <selection activeCell="H27" sqref="H27"/>
    </sheetView>
  </sheetViews>
  <sheetFormatPr defaultRowHeight="12.75" x14ac:dyDescent="0.2"/>
  <cols>
    <col min="1" max="1" width="4.140625" customWidth="1"/>
    <col min="2" max="2" width="18.5703125" customWidth="1"/>
    <col min="3" max="3" width="22.7109375" customWidth="1"/>
    <col min="4" max="4" width="15.140625" customWidth="1"/>
    <col min="5" max="5" width="19" customWidth="1"/>
    <col min="6" max="6" width="15.42578125" customWidth="1"/>
    <col min="7" max="7" width="17" customWidth="1"/>
    <col min="8" max="8" width="19.7109375" customWidth="1"/>
  </cols>
  <sheetData>
    <row r="1" spans="1:8" ht="17.25" customHeight="1" x14ac:dyDescent="0.25">
      <c r="H1" s="65" t="s">
        <v>302</v>
      </c>
    </row>
    <row r="2" spans="1:8" ht="54" customHeight="1" x14ac:dyDescent="0.2">
      <c r="A2" s="472" t="s">
        <v>274</v>
      </c>
      <c r="B2" s="473"/>
      <c r="C2" s="473"/>
      <c r="D2" s="473"/>
      <c r="E2" s="473"/>
      <c r="F2" s="473"/>
      <c r="G2" s="473"/>
      <c r="H2" s="473"/>
    </row>
    <row r="3" spans="1:8" ht="16.5" x14ac:dyDescent="0.2">
      <c r="A3" s="33"/>
      <c r="B3" s="34"/>
      <c r="C3" s="34"/>
      <c r="D3" s="34"/>
      <c r="E3" s="34"/>
      <c r="F3" s="34"/>
      <c r="G3" s="34"/>
      <c r="H3" s="34"/>
    </row>
    <row r="4" spans="1:8" ht="12.75" customHeight="1" x14ac:dyDescent="0.2">
      <c r="A4" s="474" t="s">
        <v>275</v>
      </c>
      <c r="B4" s="474" t="s">
        <v>276</v>
      </c>
      <c r="C4" s="474" t="s">
        <v>277</v>
      </c>
      <c r="D4" s="474" t="s">
        <v>278</v>
      </c>
      <c r="E4" s="474" t="s">
        <v>279</v>
      </c>
      <c r="F4" s="474" t="s">
        <v>280</v>
      </c>
      <c r="G4" s="474" t="s">
        <v>281</v>
      </c>
      <c r="H4" s="474" t="s">
        <v>282</v>
      </c>
    </row>
    <row r="5" spans="1:8" ht="66" customHeight="1" x14ac:dyDescent="0.2">
      <c r="A5" s="475"/>
      <c r="B5" s="475"/>
      <c r="C5" s="475"/>
      <c r="D5" s="476"/>
      <c r="E5" s="477"/>
      <c r="F5" s="475"/>
      <c r="G5" s="475"/>
      <c r="H5" s="475"/>
    </row>
    <row r="6" spans="1:8" x14ac:dyDescent="0.2">
      <c r="A6" s="18"/>
      <c r="B6" s="18"/>
      <c r="C6" s="18"/>
      <c r="D6" s="18"/>
      <c r="E6" s="18"/>
      <c r="F6" s="18"/>
      <c r="G6" s="18"/>
      <c r="H6" s="18"/>
    </row>
    <row r="7" spans="1:8" x14ac:dyDescent="0.2">
      <c r="A7" s="18"/>
      <c r="B7" s="18"/>
      <c r="C7" s="18"/>
      <c r="D7" s="18"/>
      <c r="E7" s="18"/>
      <c r="F7" s="18"/>
      <c r="G7" s="18"/>
      <c r="H7" s="18"/>
    </row>
    <row r="8" spans="1:8" x14ac:dyDescent="0.2">
      <c r="A8" s="18"/>
      <c r="B8" s="18"/>
      <c r="C8" s="18"/>
      <c r="D8" s="18"/>
      <c r="E8" s="18"/>
      <c r="F8" s="18"/>
      <c r="G8" s="18"/>
      <c r="H8" s="18"/>
    </row>
    <row r="9" spans="1:8" x14ac:dyDescent="0.2">
      <c r="A9" s="18"/>
      <c r="B9" s="18"/>
      <c r="C9" s="18"/>
      <c r="D9" s="18"/>
      <c r="E9" s="18"/>
      <c r="F9" s="18"/>
      <c r="G9" s="18"/>
      <c r="H9" s="18"/>
    </row>
    <row r="10" spans="1:8" x14ac:dyDescent="0.2">
      <c r="A10" s="18"/>
      <c r="B10" s="18"/>
      <c r="C10" s="18"/>
      <c r="D10" s="18"/>
      <c r="E10" s="18"/>
      <c r="F10" s="18"/>
      <c r="G10" s="18"/>
      <c r="H10" s="18"/>
    </row>
    <row r="11" spans="1:8" x14ac:dyDescent="0.2">
      <c r="A11" s="18"/>
      <c r="B11" s="18"/>
      <c r="C11" s="18"/>
      <c r="D11" s="18"/>
      <c r="E11" s="18"/>
      <c r="F11" s="18"/>
      <c r="G11" s="18"/>
      <c r="H11" s="18"/>
    </row>
    <row r="12" spans="1:8" hidden="1" x14ac:dyDescent="0.2">
      <c r="A12" s="18"/>
      <c r="B12" s="18"/>
      <c r="C12" s="18"/>
      <c r="D12" s="18"/>
      <c r="E12" s="18"/>
      <c r="F12" s="18"/>
      <c r="G12" s="18"/>
      <c r="H12" s="18"/>
    </row>
    <row r="13" spans="1:8" hidden="1" x14ac:dyDescent="0.2">
      <c r="A13" s="18"/>
      <c r="B13" s="18"/>
      <c r="C13" s="18"/>
      <c r="D13" s="18"/>
      <c r="E13" s="18"/>
      <c r="F13" s="18"/>
      <c r="G13" s="18"/>
      <c r="H13" s="18"/>
    </row>
    <row r="14" spans="1:8" hidden="1" x14ac:dyDescent="0.2">
      <c r="A14" s="18"/>
      <c r="B14" s="18"/>
      <c r="C14" s="18"/>
      <c r="D14" s="18"/>
      <c r="E14" s="18"/>
      <c r="F14" s="18"/>
      <c r="G14" s="18"/>
      <c r="H14" s="18"/>
    </row>
    <row r="15" spans="1:8" hidden="1" x14ac:dyDescent="0.2">
      <c r="A15" s="18"/>
      <c r="B15" s="18"/>
      <c r="C15" s="18"/>
      <c r="D15" s="18"/>
      <c r="E15" s="18"/>
      <c r="F15" s="18"/>
      <c r="G15" s="18"/>
      <c r="H15" s="18"/>
    </row>
    <row r="16" spans="1:8" hidden="1" x14ac:dyDescent="0.2">
      <c r="A16" s="18"/>
      <c r="B16" s="18"/>
      <c r="C16" s="18"/>
      <c r="D16" s="18"/>
      <c r="E16" s="18"/>
      <c r="F16" s="18"/>
      <c r="G16" s="18"/>
      <c r="H16" s="18"/>
    </row>
    <row r="17" spans="1:8" hidden="1" x14ac:dyDescent="0.2">
      <c r="A17" s="18"/>
      <c r="B17" s="18"/>
      <c r="C17" s="18"/>
      <c r="D17" s="18"/>
      <c r="E17" s="18"/>
      <c r="F17" s="18"/>
      <c r="G17" s="18"/>
      <c r="H17" s="18"/>
    </row>
    <row r="18" spans="1:8" hidden="1" x14ac:dyDescent="0.2">
      <c r="A18" s="18"/>
      <c r="B18" s="18"/>
      <c r="C18" s="18"/>
      <c r="D18" s="18"/>
      <c r="E18" s="18"/>
      <c r="F18" s="18"/>
      <c r="G18" s="18"/>
      <c r="H18" s="18"/>
    </row>
    <row r="19" spans="1:8" hidden="1" x14ac:dyDescent="0.2">
      <c r="A19" s="18"/>
      <c r="B19" s="18"/>
      <c r="C19" s="18"/>
      <c r="D19" s="18"/>
      <c r="E19" s="18"/>
      <c r="F19" s="18"/>
      <c r="G19" s="18"/>
      <c r="H19" s="18"/>
    </row>
  </sheetData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honeticPr fontId="9" type="noConversion"/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8" tint="0.59999389629810485"/>
  </sheetPr>
  <dimension ref="A1:G57"/>
  <sheetViews>
    <sheetView view="pageBreakPreview" zoomScaleNormal="100" workbookViewId="0">
      <pane ySplit="5" topLeftCell="A6" activePane="bottomLeft" state="frozenSplit"/>
      <selection activeCell="D95" sqref="D95"/>
      <selection pane="bottomLeft" activeCell="K34" sqref="K34"/>
    </sheetView>
  </sheetViews>
  <sheetFormatPr defaultColWidth="8.85546875" defaultRowHeight="12.75" x14ac:dyDescent="0.2"/>
  <cols>
    <col min="1" max="1" width="52.5703125" style="49" customWidth="1"/>
    <col min="2" max="2" width="17.140625" style="49" customWidth="1"/>
    <col min="3" max="3" width="10.5703125" style="49" customWidth="1"/>
    <col min="4" max="4" width="9.5703125" style="49" bestFit="1" customWidth="1"/>
    <col min="5" max="5" width="10.140625" style="49" customWidth="1"/>
    <col min="6" max="6" width="9.7109375" style="49" customWidth="1"/>
    <col min="7" max="7" width="10.85546875" style="49" customWidth="1"/>
    <col min="8" max="16384" width="8.85546875" style="49"/>
  </cols>
  <sheetData>
    <row r="1" spans="1:7" ht="16.5" x14ac:dyDescent="0.25">
      <c r="A1" s="414" t="s">
        <v>303</v>
      </c>
      <c r="B1" s="478"/>
      <c r="C1" s="478"/>
      <c r="D1" s="478"/>
      <c r="E1" s="478"/>
      <c r="F1" s="478"/>
      <c r="G1" s="478"/>
    </row>
    <row r="2" spans="1:7" ht="27.6" customHeight="1" thickBot="1" x14ac:dyDescent="0.25">
      <c r="A2" s="479" t="s">
        <v>70</v>
      </c>
      <c r="B2" s="480"/>
      <c r="C2" s="480"/>
      <c r="D2" s="480"/>
      <c r="E2" s="480"/>
      <c r="F2" s="480"/>
      <c r="G2" s="480"/>
    </row>
    <row r="3" spans="1:7" ht="15.75" x14ac:dyDescent="0.2">
      <c r="A3" s="483" t="s">
        <v>54</v>
      </c>
      <c r="B3" s="485" t="s">
        <v>570</v>
      </c>
      <c r="C3" s="481" t="s">
        <v>537</v>
      </c>
      <c r="D3" s="481"/>
      <c r="E3" s="481"/>
      <c r="F3" s="481"/>
      <c r="G3" s="482"/>
    </row>
    <row r="4" spans="1:7" ht="15.75" x14ac:dyDescent="0.2">
      <c r="A4" s="484"/>
      <c r="B4" s="486"/>
      <c r="C4" s="160">
        <v>2016</v>
      </c>
      <c r="D4" s="313">
        <v>2017</v>
      </c>
      <c r="E4" s="313">
        <v>2018</v>
      </c>
      <c r="F4" s="313">
        <v>2019</v>
      </c>
      <c r="G4" s="313">
        <v>2020</v>
      </c>
    </row>
    <row r="5" spans="1:7" ht="15.75" x14ac:dyDescent="0.2">
      <c r="A5" s="161">
        <v>1</v>
      </c>
      <c r="B5" s="136">
        <v>2</v>
      </c>
      <c r="C5" s="300">
        <v>3</v>
      </c>
      <c r="D5" s="300">
        <v>4</v>
      </c>
      <c r="E5" s="300">
        <v>5</v>
      </c>
      <c r="F5" s="314">
        <v>6</v>
      </c>
      <c r="G5" s="314">
        <v>7</v>
      </c>
    </row>
    <row r="6" spans="1:7" ht="15.75" x14ac:dyDescent="0.2">
      <c r="A6" s="162" t="s">
        <v>256</v>
      </c>
      <c r="B6" s="136" t="s">
        <v>61</v>
      </c>
      <c r="C6" s="314">
        <v>27000</v>
      </c>
      <c r="D6" s="314">
        <v>4000</v>
      </c>
      <c r="E6" s="314">
        <v>2300</v>
      </c>
      <c r="F6" s="314">
        <v>20600</v>
      </c>
      <c r="G6" s="314">
        <v>12000</v>
      </c>
    </row>
    <row r="7" spans="1:7" ht="15.75" x14ac:dyDescent="0.2">
      <c r="A7" s="162" t="s">
        <v>257</v>
      </c>
      <c r="B7" s="136" t="s">
        <v>61</v>
      </c>
      <c r="C7" s="314">
        <v>37000</v>
      </c>
      <c r="D7" s="314">
        <v>8400</v>
      </c>
      <c r="E7" s="314">
        <v>3300</v>
      </c>
      <c r="F7" s="314">
        <v>46500</v>
      </c>
      <c r="G7" s="314">
        <v>39500</v>
      </c>
    </row>
    <row r="8" spans="1:7" ht="15.75" x14ac:dyDescent="0.2">
      <c r="A8" s="162" t="s">
        <v>62</v>
      </c>
      <c r="B8" s="136" t="s">
        <v>61</v>
      </c>
      <c r="C8" s="314"/>
      <c r="D8" s="314"/>
      <c r="E8" s="314"/>
      <c r="F8" s="314"/>
      <c r="G8" s="314"/>
    </row>
    <row r="9" spans="1:7" ht="15.75" x14ac:dyDescent="0.2">
      <c r="A9" s="162" t="s">
        <v>258</v>
      </c>
      <c r="B9" s="136" t="s">
        <v>61</v>
      </c>
      <c r="C9" s="314">
        <v>30000</v>
      </c>
      <c r="D9" s="314">
        <v>14400</v>
      </c>
      <c r="E9" s="314">
        <v>13700</v>
      </c>
      <c r="F9" s="314">
        <v>42100</v>
      </c>
      <c r="G9" s="314">
        <v>45700</v>
      </c>
    </row>
    <row r="10" spans="1:7" ht="15.75" x14ac:dyDescent="0.2">
      <c r="A10" s="162" t="s">
        <v>62</v>
      </c>
      <c r="B10" s="136" t="s">
        <v>61</v>
      </c>
      <c r="C10" s="314"/>
      <c r="D10" s="314"/>
      <c r="E10" s="314"/>
      <c r="F10" s="314"/>
      <c r="G10" s="314"/>
    </row>
    <row r="11" spans="1:7" ht="31.5" x14ac:dyDescent="0.2">
      <c r="A11" s="162" t="s">
        <v>259</v>
      </c>
      <c r="B11" s="136" t="s">
        <v>21</v>
      </c>
      <c r="C11" s="314" t="s">
        <v>682</v>
      </c>
      <c r="D11" s="314" t="s">
        <v>682</v>
      </c>
      <c r="E11" s="314" t="s">
        <v>682</v>
      </c>
      <c r="F11" s="314" t="s">
        <v>682</v>
      </c>
      <c r="G11" s="314" t="s">
        <v>682</v>
      </c>
    </row>
    <row r="12" spans="1:7" ht="15.75" x14ac:dyDescent="0.2">
      <c r="A12" s="162" t="s">
        <v>63</v>
      </c>
      <c r="B12" s="136" t="s">
        <v>61</v>
      </c>
      <c r="C12" s="332"/>
      <c r="D12" s="314"/>
      <c r="E12" s="314"/>
      <c r="F12" s="314"/>
      <c r="G12" s="314"/>
    </row>
    <row r="13" spans="1:7" ht="15.75" x14ac:dyDescent="0.2">
      <c r="A13" s="162" t="s">
        <v>260</v>
      </c>
      <c r="B13" s="136" t="s">
        <v>64</v>
      </c>
      <c r="C13" s="332"/>
      <c r="D13" s="314"/>
      <c r="E13" s="314"/>
      <c r="F13" s="314"/>
      <c r="G13" s="314"/>
    </row>
    <row r="14" spans="1:7" ht="19.149999999999999" customHeight="1" x14ac:dyDescent="0.2">
      <c r="A14" s="162" t="s">
        <v>261</v>
      </c>
      <c r="B14" s="136" t="s">
        <v>64</v>
      </c>
      <c r="C14" s="332"/>
      <c r="D14" s="314"/>
      <c r="E14" s="314"/>
      <c r="F14" s="314"/>
      <c r="G14" s="314"/>
    </row>
    <row r="15" spans="1:7" ht="15.75" x14ac:dyDescent="0.2">
      <c r="A15" s="162" t="s">
        <v>53</v>
      </c>
      <c r="B15" s="136"/>
      <c r="C15" s="332"/>
      <c r="D15" s="314"/>
      <c r="E15" s="314"/>
      <c r="F15" s="314"/>
      <c r="G15" s="314"/>
    </row>
    <row r="16" spans="1:7" ht="15.75" x14ac:dyDescent="0.2">
      <c r="A16" s="162" t="s">
        <v>602</v>
      </c>
      <c r="B16" s="136" t="s">
        <v>64</v>
      </c>
      <c r="C16" s="332"/>
      <c r="D16" s="314"/>
      <c r="E16" s="314"/>
      <c r="F16" s="314"/>
      <c r="G16" s="314"/>
    </row>
    <row r="17" spans="1:7" ht="15.75" x14ac:dyDescent="0.2">
      <c r="A17" s="162" t="s">
        <v>603</v>
      </c>
      <c r="B17" s="136" t="s">
        <v>64</v>
      </c>
      <c r="C17" s="332"/>
      <c r="D17" s="314"/>
      <c r="E17" s="314"/>
      <c r="F17" s="314"/>
      <c r="G17" s="314"/>
    </row>
    <row r="18" spans="1:7" ht="31.5" x14ac:dyDescent="0.2">
      <c r="A18" s="162" t="s">
        <v>604</v>
      </c>
      <c r="B18" s="136" t="s">
        <v>64</v>
      </c>
      <c r="C18" s="332"/>
      <c r="D18" s="314"/>
      <c r="E18" s="314"/>
      <c r="F18" s="314"/>
      <c r="G18" s="314"/>
    </row>
    <row r="19" spans="1:7" ht="15.75" x14ac:dyDescent="0.2">
      <c r="A19" s="162" t="s">
        <v>66</v>
      </c>
      <c r="B19" s="136" t="s">
        <v>43</v>
      </c>
      <c r="C19" s="315">
        <v>372330.1</v>
      </c>
      <c r="D19" s="315">
        <f>D21+D31</f>
        <v>555306.1</v>
      </c>
      <c r="E19" s="315">
        <v>331289.7</v>
      </c>
      <c r="F19" s="315">
        <v>399474.5</v>
      </c>
      <c r="G19" s="315">
        <f>G21+G31</f>
        <v>391270.69999999995</v>
      </c>
    </row>
    <row r="20" spans="1:7" ht="15.75" x14ac:dyDescent="0.2">
      <c r="A20" s="162" t="s">
        <v>53</v>
      </c>
      <c r="B20" s="136"/>
      <c r="C20" s="315"/>
      <c r="D20" s="315"/>
      <c r="E20" s="315"/>
      <c r="F20" s="315"/>
      <c r="G20" s="315"/>
    </row>
    <row r="21" spans="1:7" ht="15.75" x14ac:dyDescent="0.2">
      <c r="A21" s="162" t="s">
        <v>262</v>
      </c>
      <c r="B21" s="136" t="s">
        <v>64</v>
      </c>
      <c r="C21" s="315">
        <v>105845.7</v>
      </c>
      <c r="D21" s="315">
        <v>122794.8</v>
      </c>
      <c r="E21" s="315">
        <v>121366.39999999999</v>
      </c>
      <c r="F21" s="315">
        <v>144341.1</v>
      </c>
      <c r="G21" s="315">
        <f>G24+G25+G26+G27+G28+G29+G30</f>
        <v>131350.79999999999</v>
      </c>
    </row>
    <row r="22" spans="1:7" ht="15.75" x14ac:dyDescent="0.2">
      <c r="A22" s="162" t="s">
        <v>67</v>
      </c>
      <c r="B22" s="136" t="s">
        <v>64</v>
      </c>
      <c r="C22" s="315">
        <v>92426.7</v>
      </c>
      <c r="D22" s="315">
        <v>94790.9</v>
      </c>
      <c r="E22" s="315">
        <v>99768.4</v>
      </c>
      <c r="F22" s="315">
        <v>115435.8</v>
      </c>
      <c r="G22" s="315">
        <v>113245.9</v>
      </c>
    </row>
    <row r="23" spans="1:7" ht="15.75" x14ac:dyDescent="0.2">
      <c r="A23" s="162" t="s">
        <v>53</v>
      </c>
      <c r="B23" s="136"/>
      <c r="C23" s="315"/>
      <c r="D23" s="315"/>
      <c r="E23" s="315"/>
      <c r="F23" s="315"/>
      <c r="G23" s="315"/>
    </row>
    <row r="24" spans="1:7" ht="15.75" x14ac:dyDescent="0.2">
      <c r="A24" s="162" t="s">
        <v>68</v>
      </c>
      <c r="B24" s="136" t="s">
        <v>64</v>
      </c>
      <c r="C24" s="315">
        <v>44804.2</v>
      </c>
      <c r="D24" s="315">
        <v>50810.6</v>
      </c>
      <c r="E24" s="315">
        <v>54439.199999999997</v>
      </c>
      <c r="F24" s="315">
        <v>61914.1</v>
      </c>
      <c r="G24" s="315">
        <v>61588.800000000003</v>
      </c>
    </row>
    <row r="25" spans="1:7" ht="18.600000000000001" customHeight="1" x14ac:dyDescent="0.2">
      <c r="A25" s="162" t="s">
        <v>304</v>
      </c>
      <c r="B25" s="136"/>
      <c r="C25" s="315">
        <v>1726.8</v>
      </c>
      <c r="D25" s="315">
        <v>3662.8</v>
      </c>
      <c r="E25" s="315">
        <v>4185.8999999999996</v>
      </c>
      <c r="F25" s="315">
        <v>5577.9</v>
      </c>
      <c r="G25" s="315">
        <v>6953.5</v>
      </c>
    </row>
    <row r="26" spans="1:7" ht="15.75" x14ac:dyDescent="0.2">
      <c r="A26" s="162" t="s">
        <v>305</v>
      </c>
      <c r="B26" s="136"/>
      <c r="C26" s="315">
        <v>11531.1</v>
      </c>
      <c r="D26" s="315">
        <v>11106.4</v>
      </c>
      <c r="E26" s="315">
        <v>11262.1</v>
      </c>
      <c r="F26" s="315">
        <v>13138.2</v>
      </c>
      <c r="G26" s="315">
        <v>12542.7</v>
      </c>
    </row>
    <row r="27" spans="1:7" ht="15.75" x14ac:dyDescent="0.2">
      <c r="A27" s="162" t="s">
        <v>263</v>
      </c>
      <c r="B27" s="136" t="s">
        <v>64</v>
      </c>
      <c r="C27" s="315">
        <v>5537.8</v>
      </c>
      <c r="D27" s="315">
        <v>4778.5</v>
      </c>
      <c r="E27" s="315">
        <v>4951.3</v>
      </c>
      <c r="F27" s="315">
        <v>5704.2</v>
      </c>
      <c r="G27" s="315">
        <v>5233</v>
      </c>
    </row>
    <row r="28" spans="1:7" ht="15.75" x14ac:dyDescent="0.2">
      <c r="A28" s="162" t="s">
        <v>306</v>
      </c>
      <c r="B28" s="136"/>
      <c r="C28" s="315">
        <v>7332.8</v>
      </c>
      <c r="D28" s="315">
        <v>4442.2</v>
      </c>
      <c r="E28" s="315">
        <v>3751.8</v>
      </c>
      <c r="F28" s="315">
        <v>5134.2</v>
      </c>
      <c r="G28" s="315">
        <v>5596.7</v>
      </c>
    </row>
    <row r="29" spans="1:7" ht="15.75" x14ac:dyDescent="0.2">
      <c r="A29" s="162" t="s">
        <v>264</v>
      </c>
      <c r="B29" s="136" t="s">
        <v>64</v>
      </c>
      <c r="C29" s="315">
        <v>21494</v>
      </c>
      <c r="D29" s="315">
        <v>19990.400000000001</v>
      </c>
      <c r="E29" s="315">
        <v>21178.1</v>
      </c>
      <c r="F29" s="315">
        <v>23967.200000000001</v>
      </c>
      <c r="G29" s="315">
        <v>21331.200000000001</v>
      </c>
    </row>
    <row r="30" spans="1:7" ht="15.75" x14ac:dyDescent="0.2">
      <c r="A30" s="162" t="s">
        <v>307</v>
      </c>
      <c r="B30" s="136" t="s">
        <v>64</v>
      </c>
      <c r="C30" s="315">
        <v>13419</v>
      </c>
      <c r="D30" s="315">
        <v>28003.9</v>
      </c>
      <c r="E30" s="315">
        <v>21598</v>
      </c>
      <c r="F30" s="315">
        <v>28905.3</v>
      </c>
      <c r="G30" s="315">
        <v>18104.900000000001</v>
      </c>
    </row>
    <row r="31" spans="1:7" ht="31.5" x14ac:dyDescent="0.2">
      <c r="A31" s="162" t="s">
        <v>308</v>
      </c>
      <c r="B31" s="136" t="s">
        <v>64</v>
      </c>
      <c r="C31" s="315">
        <v>266484.40000000002</v>
      </c>
      <c r="D31" s="315">
        <v>432511.3</v>
      </c>
      <c r="E31" s="315">
        <v>209923.3</v>
      </c>
      <c r="F31" s="315">
        <v>255133.4</v>
      </c>
      <c r="G31" s="315">
        <v>259919.9</v>
      </c>
    </row>
    <row r="32" spans="1:7" ht="15.75" x14ac:dyDescent="0.2">
      <c r="A32" s="162" t="s">
        <v>69</v>
      </c>
      <c r="B32" s="136" t="s">
        <v>64</v>
      </c>
      <c r="C32" s="315">
        <f>C34+C35+C36+C37+C38+C39+C40+C41+C42+C43</f>
        <v>374649.8000000001</v>
      </c>
      <c r="D32" s="315">
        <f>D34+D35+D36+D37+D38+D39+D40+D41+D42+D43</f>
        <v>556259.1</v>
      </c>
      <c r="E32" s="315">
        <v>336028.1</v>
      </c>
      <c r="F32" s="315">
        <f>F34+F35+F36+F37+F38+F39+F40+F41+F42+F43</f>
        <v>389685.9</v>
      </c>
      <c r="G32" s="315">
        <f>G34+G35+G36+G37+G38+G39+G40+G41+G42+G43</f>
        <v>386157</v>
      </c>
    </row>
    <row r="33" spans="1:7" ht="15.75" x14ac:dyDescent="0.2">
      <c r="A33" s="163" t="s">
        <v>53</v>
      </c>
      <c r="B33" s="136"/>
      <c r="C33" s="332"/>
      <c r="D33" s="315"/>
      <c r="E33" s="315"/>
      <c r="F33" s="315"/>
      <c r="G33" s="315"/>
    </row>
    <row r="34" spans="1:7" ht="31.5" x14ac:dyDescent="0.2">
      <c r="A34" s="163" t="s">
        <v>605</v>
      </c>
      <c r="B34" s="136" t="s">
        <v>61</v>
      </c>
      <c r="C34" s="315">
        <v>7907.7</v>
      </c>
      <c r="D34" s="315">
        <v>7868</v>
      </c>
      <c r="E34" s="315">
        <v>8249.6</v>
      </c>
      <c r="F34" s="315">
        <v>8440.4</v>
      </c>
      <c r="G34" s="315">
        <v>9551</v>
      </c>
    </row>
    <row r="35" spans="1:7" ht="15.75" x14ac:dyDescent="0.2">
      <c r="A35" s="163" t="s">
        <v>309</v>
      </c>
      <c r="B35" s="136" t="s">
        <v>64</v>
      </c>
      <c r="C35" s="315">
        <v>35339.1</v>
      </c>
      <c r="D35" s="315">
        <v>34090.199999999997</v>
      </c>
      <c r="E35" s="315">
        <v>48561.2</v>
      </c>
      <c r="F35" s="315">
        <v>49931.1</v>
      </c>
      <c r="G35" s="315">
        <v>47340.2</v>
      </c>
    </row>
    <row r="36" spans="1:7" ht="15.75" x14ac:dyDescent="0.2">
      <c r="A36" s="163" t="s">
        <v>310</v>
      </c>
      <c r="B36" s="136" t="s">
        <v>64</v>
      </c>
      <c r="C36" s="315">
        <v>27925.200000000001</v>
      </c>
      <c r="D36" s="315">
        <v>35512.9</v>
      </c>
      <c r="E36" s="315">
        <v>47368.800000000003</v>
      </c>
      <c r="F36" s="315">
        <v>58364.800000000003</v>
      </c>
      <c r="G36" s="315">
        <v>64950.400000000001</v>
      </c>
    </row>
    <row r="37" spans="1:7" ht="15.75" x14ac:dyDescent="0.2">
      <c r="A37" s="163" t="s">
        <v>311</v>
      </c>
      <c r="B37" s="136" t="s">
        <v>64</v>
      </c>
      <c r="C37" s="315">
        <v>114425.7</v>
      </c>
      <c r="D37" s="315">
        <v>273233.3</v>
      </c>
      <c r="E37" s="315">
        <v>49203.199999999997</v>
      </c>
      <c r="F37" s="315">
        <v>63122.1</v>
      </c>
      <c r="G37" s="315">
        <v>78092.7</v>
      </c>
    </row>
    <row r="38" spans="1:7" ht="15.75" x14ac:dyDescent="0.2">
      <c r="A38" s="163" t="s">
        <v>312</v>
      </c>
      <c r="B38" s="136" t="s">
        <v>64</v>
      </c>
      <c r="C38" s="315">
        <v>62358.7</v>
      </c>
      <c r="D38" s="315">
        <v>81516.2</v>
      </c>
      <c r="E38" s="315">
        <v>53297.9</v>
      </c>
      <c r="F38" s="315">
        <v>64129.9</v>
      </c>
      <c r="G38" s="315">
        <v>51794.1</v>
      </c>
    </row>
    <row r="39" spans="1:7" ht="15.75" x14ac:dyDescent="0.2">
      <c r="A39" s="162" t="s">
        <v>314</v>
      </c>
      <c r="B39" s="136" t="s">
        <v>64</v>
      </c>
      <c r="C39" s="315">
        <v>51263.4</v>
      </c>
      <c r="D39" s="315">
        <v>56195.5</v>
      </c>
      <c r="E39" s="315">
        <v>66414.8</v>
      </c>
      <c r="F39" s="315">
        <v>69932.899999999994</v>
      </c>
      <c r="G39" s="315">
        <v>64179.199999999997</v>
      </c>
    </row>
    <row r="40" spans="1:7" ht="15.75" x14ac:dyDescent="0.2">
      <c r="A40" s="162" t="s">
        <v>606</v>
      </c>
      <c r="B40" s="136" t="s">
        <v>64</v>
      </c>
      <c r="C40" s="315">
        <v>200</v>
      </c>
      <c r="D40" s="315">
        <v>2000</v>
      </c>
      <c r="E40" s="315">
        <v>6923.2</v>
      </c>
      <c r="F40" s="315">
        <v>1936.4</v>
      </c>
      <c r="G40" s="315">
        <v>1141.3</v>
      </c>
    </row>
    <row r="41" spans="1:7" ht="15.75" x14ac:dyDescent="0.2">
      <c r="A41" s="162" t="s">
        <v>313</v>
      </c>
      <c r="B41" s="136" t="s">
        <v>64</v>
      </c>
      <c r="C41" s="315">
        <v>40830.699999999997</v>
      </c>
      <c r="D41" s="315">
        <v>33080.9</v>
      </c>
      <c r="E41" s="315">
        <v>26367.9</v>
      </c>
      <c r="F41" s="315">
        <v>36899.199999999997</v>
      </c>
      <c r="G41" s="315">
        <v>25997.7</v>
      </c>
    </row>
    <row r="42" spans="1:7" ht="15.75" x14ac:dyDescent="0.2">
      <c r="A42" s="162" t="s">
        <v>607</v>
      </c>
      <c r="B42" s="136"/>
      <c r="C42" s="315">
        <v>4650.3999999999996</v>
      </c>
      <c r="D42" s="315">
        <v>3139.5</v>
      </c>
      <c r="E42" s="315">
        <v>8671.6</v>
      </c>
      <c r="F42" s="315">
        <v>7434.7</v>
      </c>
      <c r="G42" s="315">
        <v>7910.4</v>
      </c>
    </row>
    <row r="43" spans="1:7" ht="15.75" x14ac:dyDescent="0.2">
      <c r="A43" s="163" t="s">
        <v>265</v>
      </c>
      <c r="B43" s="136" t="s">
        <v>64</v>
      </c>
      <c r="C43" s="315">
        <v>29748.9</v>
      </c>
      <c r="D43" s="315">
        <v>29622.6</v>
      </c>
      <c r="E43" s="315">
        <v>20969.900000000001</v>
      </c>
      <c r="F43" s="315">
        <v>29494.400000000001</v>
      </c>
      <c r="G43" s="315">
        <v>35200</v>
      </c>
    </row>
    <row r="44" spans="1:7" ht="15.75" x14ac:dyDescent="0.2">
      <c r="A44" s="163" t="s">
        <v>266</v>
      </c>
      <c r="B44" s="136" t="s">
        <v>64</v>
      </c>
      <c r="C44" s="316">
        <f>C19-C32</f>
        <v>-2319.7000000001281</v>
      </c>
      <c r="D44" s="316">
        <f>D19-D32</f>
        <v>-953</v>
      </c>
      <c r="E44" s="316">
        <v>-4738.3999999999996</v>
      </c>
      <c r="F44" s="316">
        <f>F19-F32</f>
        <v>9788.5999999999767</v>
      </c>
      <c r="G44" s="316">
        <f>G19-G32</f>
        <v>5113.6999999999534</v>
      </c>
    </row>
    <row r="45" spans="1:7" ht="15.75" x14ac:dyDescent="0.2">
      <c r="A45" s="163" t="s">
        <v>267</v>
      </c>
      <c r="B45" s="136"/>
      <c r="C45" s="315"/>
      <c r="D45" s="315"/>
      <c r="E45" s="315"/>
      <c r="F45" s="315"/>
      <c r="G45" s="315"/>
    </row>
    <row r="46" spans="1:7" ht="15.75" x14ac:dyDescent="0.2">
      <c r="A46" s="163" t="s">
        <v>315</v>
      </c>
      <c r="B46" s="136" t="s">
        <v>57</v>
      </c>
      <c r="C46" s="315">
        <v>4392.8999999999996</v>
      </c>
      <c r="D46" s="315">
        <v>5128.8</v>
      </c>
      <c r="E46" s="315">
        <v>5117.3</v>
      </c>
      <c r="F46" s="315">
        <v>6235</v>
      </c>
      <c r="G46" s="315">
        <v>5586.8</v>
      </c>
    </row>
    <row r="47" spans="1:7" ht="15.75" x14ac:dyDescent="0.2">
      <c r="A47" s="163" t="s">
        <v>322</v>
      </c>
      <c r="B47" s="136" t="s">
        <v>57</v>
      </c>
      <c r="C47" s="315">
        <v>15452.6</v>
      </c>
      <c r="D47" s="315">
        <v>23193.8</v>
      </c>
      <c r="E47" s="315">
        <v>13968.4</v>
      </c>
      <c r="F47" s="315">
        <v>17255.900000000001</v>
      </c>
      <c r="G47" s="315">
        <v>16642</v>
      </c>
    </row>
    <row r="48" spans="1:7" ht="16.5" x14ac:dyDescent="0.2">
      <c r="A48" s="51"/>
      <c r="B48" s="50"/>
      <c r="C48" s="50"/>
      <c r="D48" s="50"/>
      <c r="E48" s="50"/>
      <c r="F48" s="50"/>
      <c r="G48" s="50"/>
    </row>
    <row r="49" spans="1:7" ht="16.5" x14ac:dyDescent="0.2">
      <c r="A49" s="51"/>
      <c r="B49" s="50"/>
      <c r="C49" s="50"/>
      <c r="D49" s="50"/>
      <c r="E49" s="50"/>
      <c r="F49" s="50"/>
      <c r="G49" s="50"/>
    </row>
    <row r="50" spans="1:7" ht="18" customHeight="1" x14ac:dyDescent="0.2">
      <c r="A50" s="51"/>
      <c r="B50" s="50"/>
      <c r="C50" s="50"/>
      <c r="D50" s="50"/>
      <c r="E50" s="50"/>
      <c r="F50" s="50"/>
      <c r="G50" s="50"/>
    </row>
    <row r="51" spans="1:7" ht="21" customHeight="1" x14ac:dyDescent="0.2">
      <c r="A51" s="51"/>
      <c r="B51" s="50"/>
      <c r="C51" s="50"/>
      <c r="D51" s="50"/>
      <c r="E51" s="50"/>
      <c r="F51" s="50"/>
      <c r="G51" s="50"/>
    </row>
    <row r="52" spans="1:7" ht="16.5" x14ac:dyDescent="0.2">
      <c r="A52" s="51"/>
      <c r="B52" s="50"/>
      <c r="C52" s="50"/>
      <c r="D52" s="50"/>
      <c r="E52" s="50"/>
      <c r="F52" s="50"/>
      <c r="G52" s="50"/>
    </row>
    <row r="53" spans="1:7" ht="16.5" x14ac:dyDescent="0.2">
      <c r="A53" s="51"/>
      <c r="B53" s="50"/>
      <c r="C53" s="50"/>
      <c r="D53" s="50"/>
      <c r="E53" s="50"/>
      <c r="F53" s="50"/>
      <c r="G53" s="50"/>
    </row>
    <row r="54" spans="1:7" ht="16.5" x14ac:dyDescent="0.2">
      <c r="A54" s="51"/>
      <c r="B54" s="50"/>
      <c r="C54" s="50"/>
      <c r="D54" s="50"/>
      <c r="E54" s="50"/>
      <c r="F54" s="50"/>
      <c r="G54" s="50"/>
    </row>
    <row r="55" spans="1:7" ht="16.5" x14ac:dyDescent="0.2">
      <c r="A55" s="51"/>
      <c r="B55" s="50"/>
      <c r="C55" s="50"/>
      <c r="D55" s="50"/>
      <c r="E55" s="50"/>
      <c r="F55" s="50"/>
      <c r="G55" s="50"/>
    </row>
    <row r="56" spans="1:7" ht="16.5" x14ac:dyDescent="0.2">
      <c r="A56" s="52"/>
      <c r="B56" s="50"/>
      <c r="C56" s="50"/>
      <c r="D56" s="50"/>
      <c r="E56" s="50"/>
      <c r="F56" s="50"/>
      <c r="G56" s="50"/>
    </row>
    <row r="57" spans="1:7" ht="16.5" x14ac:dyDescent="0.2">
      <c r="A57" s="52"/>
      <c r="B57" s="50"/>
      <c r="C57" s="50"/>
      <c r="D57" s="50"/>
      <c r="E57" s="50"/>
      <c r="F57" s="50"/>
      <c r="G57" s="50"/>
    </row>
  </sheetData>
  <mergeCells count="5">
    <mergeCell ref="A1:G1"/>
    <mergeCell ref="A2:G2"/>
    <mergeCell ref="C3:G3"/>
    <mergeCell ref="A3:A4"/>
    <mergeCell ref="B3:B4"/>
  </mergeCells>
  <phoneticPr fontId="9" type="noConversion"/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view="pageBreakPreview" zoomScaleNormal="100" workbookViewId="0">
      <selection activeCell="G16" sqref="G16"/>
    </sheetView>
  </sheetViews>
  <sheetFormatPr defaultRowHeight="12.75" x14ac:dyDescent="0.2"/>
  <cols>
    <col min="1" max="1" width="15.140625" customWidth="1"/>
    <col min="2" max="2" width="20.42578125" customWidth="1"/>
    <col min="3" max="3" width="13.28515625" customWidth="1"/>
    <col min="4" max="4" width="14.42578125" customWidth="1"/>
    <col min="5" max="6" width="13.28515625" customWidth="1"/>
    <col min="7" max="7" width="13.42578125" customWidth="1"/>
    <col min="8" max="8" width="12.28515625" customWidth="1"/>
    <col min="9" max="9" width="15.7109375" customWidth="1"/>
  </cols>
  <sheetData>
    <row r="1" spans="1:13" ht="21" customHeight="1" x14ac:dyDescent="0.25">
      <c r="I1" s="69" t="s">
        <v>339</v>
      </c>
      <c r="J1" s="492"/>
      <c r="K1" s="492"/>
      <c r="L1" s="492"/>
      <c r="M1" s="492"/>
    </row>
    <row r="2" spans="1:13" ht="21" customHeight="1" x14ac:dyDescent="0.2"/>
    <row r="3" spans="1:13" ht="15.75" x14ac:dyDescent="0.2">
      <c r="A3" s="493" t="s">
        <v>340</v>
      </c>
      <c r="B3" s="494"/>
      <c r="C3" s="494"/>
      <c r="D3" s="494"/>
      <c r="E3" s="494"/>
      <c r="F3" s="494"/>
      <c r="G3" s="494"/>
      <c r="H3" s="494"/>
      <c r="I3" s="494"/>
    </row>
    <row r="4" spans="1:13" ht="13.5" thickBot="1" x14ac:dyDescent="0.25"/>
    <row r="5" spans="1:13" ht="47.45" customHeight="1" x14ac:dyDescent="0.2">
      <c r="A5" s="500" t="s">
        <v>329</v>
      </c>
      <c r="B5" s="495" t="s">
        <v>330</v>
      </c>
      <c r="C5" s="487" t="s">
        <v>331</v>
      </c>
      <c r="D5" s="488"/>
      <c r="E5" s="495" t="s">
        <v>332</v>
      </c>
      <c r="F5" s="497" t="s">
        <v>53</v>
      </c>
      <c r="G5" s="498"/>
      <c r="H5" s="498"/>
      <c r="I5" s="499"/>
    </row>
    <row r="6" spans="1:13" ht="45" customHeight="1" x14ac:dyDescent="0.2">
      <c r="A6" s="501"/>
      <c r="B6" s="496"/>
      <c r="C6" s="490" t="s">
        <v>333</v>
      </c>
      <c r="D6" s="490" t="s">
        <v>334</v>
      </c>
      <c r="E6" s="496"/>
      <c r="F6" s="502" t="s">
        <v>335</v>
      </c>
      <c r="G6" s="489" t="s">
        <v>336</v>
      </c>
      <c r="H6" s="490" t="s">
        <v>337</v>
      </c>
      <c r="I6" s="490"/>
    </row>
    <row r="7" spans="1:13" ht="58.9" customHeight="1" x14ac:dyDescent="0.2">
      <c r="A7" s="501"/>
      <c r="B7" s="496"/>
      <c r="C7" s="491"/>
      <c r="D7" s="491"/>
      <c r="E7" s="496"/>
      <c r="F7" s="491"/>
      <c r="G7" s="489"/>
      <c r="H7" s="68" t="s">
        <v>333</v>
      </c>
      <c r="I7" s="68" t="s">
        <v>338</v>
      </c>
    </row>
    <row r="8" spans="1:13" ht="15.75" thickBot="1" x14ac:dyDescent="0.25">
      <c r="A8" s="20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</row>
    <row r="9" spans="1:13" ht="87" customHeight="1" x14ac:dyDescent="0.2">
      <c r="A9" s="62"/>
      <c r="B9" s="19"/>
      <c r="C9" s="19"/>
      <c r="D9" s="19"/>
      <c r="E9" s="19"/>
      <c r="F9" s="19"/>
      <c r="G9" s="19"/>
      <c r="H9" s="19"/>
      <c r="I9" s="19"/>
    </row>
    <row r="10" spans="1:13" x14ac:dyDescent="0.2">
      <c r="A10" s="18"/>
      <c r="B10" s="18"/>
      <c r="C10" s="18"/>
      <c r="D10" s="18"/>
      <c r="E10" s="18"/>
      <c r="F10" s="18"/>
      <c r="G10" s="18"/>
      <c r="H10" s="18"/>
      <c r="I10" s="18"/>
    </row>
    <row r="11" spans="1:13" x14ac:dyDescent="0.2">
      <c r="A11" s="18"/>
      <c r="B11" s="18"/>
      <c r="C11" s="18"/>
      <c r="D11" s="18"/>
      <c r="E11" s="18"/>
      <c r="F11" s="18"/>
      <c r="G11" s="18"/>
      <c r="H11" s="18"/>
      <c r="I11" s="18"/>
    </row>
    <row r="15" spans="1:13" x14ac:dyDescent="0.2">
      <c r="M15" s="18"/>
    </row>
    <row r="24" ht="138.6" customHeight="1" x14ac:dyDescent="0.2"/>
  </sheetData>
  <mergeCells count="12">
    <mergeCell ref="C5:D5"/>
    <mergeCell ref="G6:G7"/>
    <mergeCell ref="H6:I6"/>
    <mergeCell ref="D6:D7"/>
    <mergeCell ref="J1:M1"/>
    <mergeCell ref="A3:I3"/>
    <mergeCell ref="E5:E7"/>
    <mergeCell ref="F5:I5"/>
    <mergeCell ref="B5:B7"/>
    <mergeCell ref="A5:A7"/>
    <mergeCell ref="F6:F7"/>
    <mergeCell ref="C6:C7"/>
  </mergeCells>
  <phoneticPr fontId="9" type="noConversion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view="pageBreakPreview" zoomScaleNormal="100" workbookViewId="0">
      <selection activeCell="A14" sqref="A14"/>
    </sheetView>
  </sheetViews>
  <sheetFormatPr defaultRowHeight="12.75" x14ac:dyDescent="0.2"/>
  <cols>
    <col min="1" max="1" width="31.7109375" customWidth="1"/>
    <col min="2" max="2" width="14" customWidth="1"/>
    <col min="7" max="7" width="11.42578125" bestFit="1" customWidth="1"/>
    <col min="8" max="10" width="10.28515625" customWidth="1"/>
    <col min="11" max="12" width="10.5703125" customWidth="1"/>
    <col min="258" max="258" width="31.7109375" customWidth="1"/>
    <col min="259" max="259" width="14" customWidth="1"/>
    <col min="265" max="267" width="10.28515625" customWidth="1"/>
    <col min="268" max="268" width="10.5703125" customWidth="1"/>
    <col min="514" max="514" width="31.7109375" customWidth="1"/>
    <col min="515" max="515" width="14" customWidth="1"/>
    <col min="521" max="523" width="10.28515625" customWidth="1"/>
    <col min="524" max="524" width="10.5703125" customWidth="1"/>
    <col min="770" max="770" width="31.7109375" customWidth="1"/>
    <col min="771" max="771" width="14" customWidth="1"/>
    <col min="777" max="779" width="10.28515625" customWidth="1"/>
    <col min="780" max="780" width="10.5703125" customWidth="1"/>
    <col min="1026" max="1026" width="31.7109375" customWidth="1"/>
    <col min="1027" max="1027" width="14" customWidth="1"/>
    <col min="1033" max="1035" width="10.28515625" customWidth="1"/>
    <col min="1036" max="1036" width="10.5703125" customWidth="1"/>
    <col min="1282" max="1282" width="31.7109375" customWidth="1"/>
    <col min="1283" max="1283" width="14" customWidth="1"/>
    <col min="1289" max="1291" width="10.28515625" customWidth="1"/>
    <col min="1292" max="1292" width="10.5703125" customWidth="1"/>
    <col min="1538" max="1538" width="31.7109375" customWidth="1"/>
    <col min="1539" max="1539" width="14" customWidth="1"/>
    <col min="1545" max="1547" width="10.28515625" customWidth="1"/>
    <col min="1548" max="1548" width="10.5703125" customWidth="1"/>
    <col min="1794" max="1794" width="31.7109375" customWidth="1"/>
    <col min="1795" max="1795" width="14" customWidth="1"/>
    <col min="1801" max="1803" width="10.28515625" customWidth="1"/>
    <col min="1804" max="1804" width="10.5703125" customWidth="1"/>
    <col min="2050" max="2050" width="31.7109375" customWidth="1"/>
    <col min="2051" max="2051" width="14" customWidth="1"/>
    <col min="2057" max="2059" width="10.28515625" customWidth="1"/>
    <col min="2060" max="2060" width="10.5703125" customWidth="1"/>
    <col min="2306" max="2306" width="31.7109375" customWidth="1"/>
    <col min="2307" max="2307" width="14" customWidth="1"/>
    <col min="2313" max="2315" width="10.28515625" customWidth="1"/>
    <col min="2316" max="2316" width="10.5703125" customWidth="1"/>
    <col min="2562" max="2562" width="31.7109375" customWidth="1"/>
    <col min="2563" max="2563" width="14" customWidth="1"/>
    <col min="2569" max="2571" width="10.28515625" customWidth="1"/>
    <col min="2572" max="2572" width="10.5703125" customWidth="1"/>
    <col min="2818" max="2818" width="31.7109375" customWidth="1"/>
    <col min="2819" max="2819" width="14" customWidth="1"/>
    <col min="2825" max="2827" width="10.28515625" customWidth="1"/>
    <col min="2828" max="2828" width="10.5703125" customWidth="1"/>
    <col min="3074" max="3074" width="31.7109375" customWidth="1"/>
    <col min="3075" max="3075" width="14" customWidth="1"/>
    <col min="3081" max="3083" width="10.28515625" customWidth="1"/>
    <col min="3084" max="3084" width="10.5703125" customWidth="1"/>
    <col min="3330" max="3330" width="31.7109375" customWidth="1"/>
    <col min="3331" max="3331" width="14" customWidth="1"/>
    <col min="3337" max="3339" width="10.28515625" customWidth="1"/>
    <col min="3340" max="3340" width="10.5703125" customWidth="1"/>
    <col min="3586" max="3586" width="31.7109375" customWidth="1"/>
    <col min="3587" max="3587" width="14" customWidth="1"/>
    <col min="3593" max="3595" width="10.28515625" customWidth="1"/>
    <col min="3596" max="3596" width="10.5703125" customWidth="1"/>
    <col min="3842" max="3842" width="31.7109375" customWidth="1"/>
    <col min="3843" max="3843" width="14" customWidth="1"/>
    <col min="3849" max="3851" width="10.28515625" customWidth="1"/>
    <col min="3852" max="3852" width="10.5703125" customWidth="1"/>
    <col min="4098" max="4098" width="31.7109375" customWidth="1"/>
    <col min="4099" max="4099" width="14" customWidth="1"/>
    <col min="4105" max="4107" width="10.28515625" customWidth="1"/>
    <col min="4108" max="4108" width="10.5703125" customWidth="1"/>
    <col min="4354" max="4354" width="31.7109375" customWidth="1"/>
    <col min="4355" max="4355" width="14" customWidth="1"/>
    <col min="4361" max="4363" width="10.28515625" customWidth="1"/>
    <col min="4364" max="4364" width="10.5703125" customWidth="1"/>
    <col min="4610" max="4610" width="31.7109375" customWidth="1"/>
    <col min="4611" max="4611" width="14" customWidth="1"/>
    <col min="4617" max="4619" width="10.28515625" customWidth="1"/>
    <col min="4620" max="4620" width="10.5703125" customWidth="1"/>
    <col min="4866" max="4866" width="31.7109375" customWidth="1"/>
    <col min="4867" max="4867" width="14" customWidth="1"/>
    <col min="4873" max="4875" width="10.28515625" customWidth="1"/>
    <col min="4876" max="4876" width="10.5703125" customWidth="1"/>
    <col min="5122" max="5122" width="31.7109375" customWidth="1"/>
    <col min="5123" max="5123" width="14" customWidth="1"/>
    <col min="5129" max="5131" width="10.28515625" customWidth="1"/>
    <col min="5132" max="5132" width="10.5703125" customWidth="1"/>
    <col min="5378" max="5378" width="31.7109375" customWidth="1"/>
    <col min="5379" max="5379" width="14" customWidth="1"/>
    <col min="5385" max="5387" width="10.28515625" customWidth="1"/>
    <col min="5388" max="5388" width="10.5703125" customWidth="1"/>
    <col min="5634" max="5634" width="31.7109375" customWidth="1"/>
    <col min="5635" max="5635" width="14" customWidth="1"/>
    <col min="5641" max="5643" width="10.28515625" customWidth="1"/>
    <col min="5644" max="5644" width="10.5703125" customWidth="1"/>
    <col min="5890" max="5890" width="31.7109375" customWidth="1"/>
    <col min="5891" max="5891" width="14" customWidth="1"/>
    <col min="5897" max="5899" width="10.28515625" customWidth="1"/>
    <col min="5900" max="5900" width="10.5703125" customWidth="1"/>
    <col min="6146" max="6146" width="31.7109375" customWidth="1"/>
    <col min="6147" max="6147" width="14" customWidth="1"/>
    <col min="6153" max="6155" width="10.28515625" customWidth="1"/>
    <col min="6156" max="6156" width="10.5703125" customWidth="1"/>
    <col min="6402" max="6402" width="31.7109375" customWidth="1"/>
    <col min="6403" max="6403" width="14" customWidth="1"/>
    <col min="6409" max="6411" width="10.28515625" customWidth="1"/>
    <col min="6412" max="6412" width="10.5703125" customWidth="1"/>
    <col min="6658" max="6658" width="31.7109375" customWidth="1"/>
    <col min="6659" max="6659" width="14" customWidth="1"/>
    <col min="6665" max="6667" width="10.28515625" customWidth="1"/>
    <col min="6668" max="6668" width="10.5703125" customWidth="1"/>
    <col min="6914" max="6914" width="31.7109375" customWidth="1"/>
    <col min="6915" max="6915" width="14" customWidth="1"/>
    <col min="6921" max="6923" width="10.28515625" customWidth="1"/>
    <col min="6924" max="6924" width="10.5703125" customWidth="1"/>
    <col min="7170" max="7170" width="31.7109375" customWidth="1"/>
    <col min="7171" max="7171" width="14" customWidth="1"/>
    <col min="7177" max="7179" width="10.28515625" customWidth="1"/>
    <col min="7180" max="7180" width="10.5703125" customWidth="1"/>
    <col min="7426" max="7426" width="31.7109375" customWidth="1"/>
    <col min="7427" max="7427" width="14" customWidth="1"/>
    <col min="7433" max="7435" width="10.28515625" customWidth="1"/>
    <col min="7436" max="7436" width="10.5703125" customWidth="1"/>
    <col min="7682" max="7682" width="31.7109375" customWidth="1"/>
    <col min="7683" max="7683" width="14" customWidth="1"/>
    <col min="7689" max="7691" width="10.28515625" customWidth="1"/>
    <col min="7692" max="7692" width="10.5703125" customWidth="1"/>
    <col min="7938" max="7938" width="31.7109375" customWidth="1"/>
    <col min="7939" max="7939" width="14" customWidth="1"/>
    <col min="7945" max="7947" width="10.28515625" customWidth="1"/>
    <col min="7948" max="7948" width="10.5703125" customWidth="1"/>
    <col min="8194" max="8194" width="31.7109375" customWidth="1"/>
    <col min="8195" max="8195" width="14" customWidth="1"/>
    <col min="8201" max="8203" width="10.28515625" customWidth="1"/>
    <col min="8204" max="8204" width="10.5703125" customWidth="1"/>
    <col min="8450" max="8450" width="31.7109375" customWidth="1"/>
    <col min="8451" max="8451" width="14" customWidth="1"/>
    <col min="8457" max="8459" width="10.28515625" customWidth="1"/>
    <col min="8460" max="8460" width="10.5703125" customWidth="1"/>
    <col min="8706" max="8706" width="31.7109375" customWidth="1"/>
    <col min="8707" max="8707" width="14" customWidth="1"/>
    <col min="8713" max="8715" width="10.28515625" customWidth="1"/>
    <col min="8716" max="8716" width="10.5703125" customWidth="1"/>
    <col min="8962" max="8962" width="31.7109375" customWidth="1"/>
    <col min="8963" max="8963" width="14" customWidth="1"/>
    <col min="8969" max="8971" width="10.28515625" customWidth="1"/>
    <col min="8972" max="8972" width="10.5703125" customWidth="1"/>
    <col min="9218" max="9218" width="31.7109375" customWidth="1"/>
    <col min="9219" max="9219" width="14" customWidth="1"/>
    <col min="9225" max="9227" width="10.28515625" customWidth="1"/>
    <col min="9228" max="9228" width="10.5703125" customWidth="1"/>
    <col min="9474" max="9474" width="31.7109375" customWidth="1"/>
    <col min="9475" max="9475" width="14" customWidth="1"/>
    <col min="9481" max="9483" width="10.28515625" customWidth="1"/>
    <col min="9484" max="9484" width="10.5703125" customWidth="1"/>
    <col min="9730" max="9730" width="31.7109375" customWidth="1"/>
    <col min="9731" max="9731" width="14" customWidth="1"/>
    <col min="9737" max="9739" width="10.28515625" customWidth="1"/>
    <col min="9740" max="9740" width="10.5703125" customWidth="1"/>
    <col min="9986" max="9986" width="31.7109375" customWidth="1"/>
    <col min="9987" max="9987" width="14" customWidth="1"/>
    <col min="9993" max="9995" width="10.28515625" customWidth="1"/>
    <col min="9996" max="9996" width="10.5703125" customWidth="1"/>
    <col min="10242" max="10242" width="31.7109375" customWidth="1"/>
    <col min="10243" max="10243" width="14" customWidth="1"/>
    <col min="10249" max="10251" width="10.28515625" customWidth="1"/>
    <col min="10252" max="10252" width="10.5703125" customWidth="1"/>
    <col min="10498" max="10498" width="31.7109375" customWidth="1"/>
    <col min="10499" max="10499" width="14" customWidth="1"/>
    <col min="10505" max="10507" width="10.28515625" customWidth="1"/>
    <col min="10508" max="10508" width="10.5703125" customWidth="1"/>
    <col min="10754" max="10754" width="31.7109375" customWidth="1"/>
    <col min="10755" max="10755" width="14" customWidth="1"/>
    <col min="10761" max="10763" width="10.28515625" customWidth="1"/>
    <col min="10764" max="10764" width="10.5703125" customWidth="1"/>
    <col min="11010" max="11010" width="31.7109375" customWidth="1"/>
    <col min="11011" max="11011" width="14" customWidth="1"/>
    <col min="11017" max="11019" width="10.28515625" customWidth="1"/>
    <col min="11020" max="11020" width="10.5703125" customWidth="1"/>
    <col min="11266" max="11266" width="31.7109375" customWidth="1"/>
    <col min="11267" max="11267" width="14" customWidth="1"/>
    <col min="11273" max="11275" width="10.28515625" customWidth="1"/>
    <col min="11276" max="11276" width="10.5703125" customWidth="1"/>
    <col min="11522" max="11522" width="31.7109375" customWidth="1"/>
    <col min="11523" max="11523" width="14" customWidth="1"/>
    <col min="11529" max="11531" width="10.28515625" customWidth="1"/>
    <col min="11532" max="11532" width="10.5703125" customWidth="1"/>
    <col min="11778" max="11778" width="31.7109375" customWidth="1"/>
    <col min="11779" max="11779" width="14" customWidth="1"/>
    <col min="11785" max="11787" width="10.28515625" customWidth="1"/>
    <col min="11788" max="11788" width="10.5703125" customWidth="1"/>
    <col min="12034" max="12034" width="31.7109375" customWidth="1"/>
    <col min="12035" max="12035" width="14" customWidth="1"/>
    <col min="12041" max="12043" width="10.28515625" customWidth="1"/>
    <col min="12044" max="12044" width="10.5703125" customWidth="1"/>
    <col min="12290" max="12290" width="31.7109375" customWidth="1"/>
    <col min="12291" max="12291" width="14" customWidth="1"/>
    <col min="12297" max="12299" width="10.28515625" customWidth="1"/>
    <col min="12300" max="12300" width="10.5703125" customWidth="1"/>
    <col min="12546" max="12546" width="31.7109375" customWidth="1"/>
    <col min="12547" max="12547" width="14" customWidth="1"/>
    <col min="12553" max="12555" width="10.28515625" customWidth="1"/>
    <col min="12556" max="12556" width="10.5703125" customWidth="1"/>
    <col min="12802" max="12802" width="31.7109375" customWidth="1"/>
    <col min="12803" max="12803" width="14" customWidth="1"/>
    <col min="12809" max="12811" width="10.28515625" customWidth="1"/>
    <col min="12812" max="12812" width="10.5703125" customWidth="1"/>
    <col min="13058" max="13058" width="31.7109375" customWidth="1"/>
    <col min="13059" max="13059" width="14" customWidth="1"/>
    <col min="13065" max="13067" width="10.28515625" customWidth="1"/>
    <col min="13068" max="13068" width="10.5703125" customWidth="1"/>
    <col min="13314" max="13314" width="31.7109375" customWidth="1"/>
    <col min="13315" max="13315" width="14" customWidth="1"/>
    <col min="13321" max="13323" width="10.28515625" customWidth="1"/>
    <col min="13324" max="13324" width="10.5703125" customWidth="1"/>
    <col min="13570" max="13570" width="31.7109375" customWidth="1"/>
    <col min="13571" max="13571" width="14" customWidth="1"/>
    <col min="13577" max="13579" width="10.28515625" customWidth="1"/>
    <col min="13580" max="13580" width="10.5703125" customWidth="1"/>
    <col min="13826" max="13826" width="31.7109375" customWidth="1"/>
    <col min="13827" max="13827" width="14" customWidth="1"/>
    <col min="13833" max="13835" width="10.28515625" customWidth="1"/>
    <col min="13836" max="13836" width="10.5703125" customWidth="1"/>
    <col min="14082" max="14082" width="31.7109375" customWidth="1"/>
    <col min="14083" max="14083" width="14" customWidth="1"/>
    <col min="14089" max="14091" width="10.28515625" customWidth="1"/>
    <col min="14092" max="14092" width="10.5703125" customWidth="1"/>
    <col min="14338" max="14338" width="31.7109375" customWidth="1"/>
    <col min="14339" max="14339" width="14" customWidth="1"/>
    <col min="14345" max="14347" width="10.28515625" customWidth="1"/>
    <col min="14348" max="14348" width="10.5703125" customWidth="1"/>
    <col min="14594" max="14594" width="31.7109375" customWidth="1"/>
    <col min="14595" max="14595" width="14" customWidth="1"/>
    <col min="14601" max="14603" width="10.28515625" customWidth="1"/>
    <col min="14604" max="14604" width="10.5703125" customWidth="1"/>
    <col min="14850" max="14850" width="31.7109375" customWidth="1"/>
    <col min="14851" max="14851" width="14" customWidth="1"/>
    <col min="14857" max="14859" width="10.28515625" customWidth="1"/>
    <col min="14860" max="14860" width="10.5703125" customWidth="1"/>
    <col min="15106" max="15106" width="31.7109375" customWidth="1"/>
    <col min="15107" max="15107" width="14" customWidth="1"/>
    <col min="15113" max="15115" width="10.28515625" customWidth="1"/>
    <col min="15116" max="15116" width="10.5703125" customWidth="1"/>
    <col min="15362" max="15362" width="31.7109375" customWidth="1"/>
    <col min="15363" max="15363" width="14" customWidth="1"/>
    <col min="15369" max="15371" width="10.28515625" customWidth="1"/>
    <col min="15372" max="15372" width="10.5703125" customWidth="1"/>
    <col min="15618" max="15618" width="31.7109375" customWidth="1"/>
    <col min="15619" max="15619" width="14" customWidth="1"/>
    <col min="15625" max="15627" width="10.28515625" customWidth="1"/>
    <col min="15628" max="15628" width="10.5703125" customWidth="1"/>
    <col min="15874" max="15874" width="31.7109375" customWidth="1"/>
    <col min="15875" max="15875" width="14" customWidth="1"/>
    <col min="15881" max="15883" width="10.28515625" customWidth="1"/>
    <col min="15884" max="15884" width="10.5703125" customWidth="1"/>
    <col min="16130" max="16130" width="31.7109375" customWidth="1"/>
    <col min="16131" max="16131" width="14" customWidth="1"/>
    <col min="16137" max="16139" width="10.28515625" customWidth="1"/>
    <col min="16140" max="16140" width="10.5703125" customWidth="1"/>
  </cols>
  <sheetData>
    <row r="1" spans="1:12" ht="16.5" x14ac:dyDescent="0.25">
      <c r="A1" s="414" t="s">
        <v>244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164"/>
    </row>
    <row r="2" spans="1:12" ht="23.45" customHeight="1" thickBot="1" x14ac:dyDescent="0.25">
      <c r="A2" s="458" t="s">
        <v>578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165"/>
    </row>
    <row r="3" spans="1:12" ht="38.450000000000003" customHeight="1" thickBot="1" x14ac:dyDescent="0.25">
      <c r="A3" s="403" t="s">
        <v>566</v>
      </c>
      <c r="B3" s="511" t="s">
        <v>570</v>
      </c>
      <c r="C3" s="513" t="s">
        <v>537</v>
      </c>
      <c r="D3" s="514"/>
      <c r="E3" s="514"/>
      <c r="F3" s="514"/>
      <c r="G3" s="515"/>
      <c r="H3" s="505" t="s">
        <v>71</v>
      </c>
      <c r="I3" s="506"/>
      <c r="J3" s="506"/>
      <c r="K3" s="506"/>
      <c r="L3" s="507"/>
    </row>
    <row r="4" spans="1:12" ht="11.45" customHeight="1" x14ac:dyDescent="0.2">
      <c r="A4" s="510"/>
      <c r="B4" s="512"/>
      <c r="C4" s="516">
        <v>2016</v>
      </c>
      <c r="D4" s="516">
        <v>2017</v>
      </c>
      <c r="E4" s="516">
        <v>2018</v>
      </c>
      <c r="F4" s="517">
        <v>2019</v>
      </c>
      <c r="G4" s="517">
        <v>2020</v>
      </c>
      <c r="H4" s="519" t="s">
        <v>685</v>
      </c>
      <c r="I4" s="521" t="s">
        <v>725</v>
      </c>
      <c r="J4" s="523" t="s">
        <v>764</v>
      </c>
      <c r="K4" s="503" t="s">
        <v>867</v>
      </c>
      <c r="L4" s="503" t="s">
        <v>906</v>
      </c>
    </row>
    <row r="5" spans="1:12" ht="9" customHeight="1" x14ac:dyDescent="0.2">
      <c r="A5" s="510"/>
      <c r="B5" s="512"/>
      <c r="C5" s="517"/>
      <c r="D5" s="517"/>
      <c r="E5" s="517"/>
      <c r="F5" s="518"/>
      <c r="G5" s="518"/>
      <c r="H5" s="520"/>
      <c r="I5" s="522"/>
      <c r="J5" s="503"/>
      <c r="K5" s="504"/>
      <c r="L5" s="504"/>
    </row>
    <row r="6" spans="1:12" ht="17.25" thickBot="1" x14ac:dyDescent="0.25">
      <c r="A6" s="166">
        <v>1</v>
      </c>
      <c r="B6" s="105">
        <v>2</v>
      </c>
      <c r="C6" s="105">
        <v>3</v>
      </c>
      <c r="D6" s="105">
        <v>4</v>
      </c>
      <c r="E6" s="105">
        <v>5</v>
      </c>
      <c r="F6" s="105">
        <v>6</v>
      </c>
      <c r="G6" s="105">
        <v>7</v>
      </c>
      <c r="H6" s="105">
        <v>8</v>
      </c>
      <c r="I6" s="105">
        <v>9</v>
      </c>
      <c r="J6" s="105">
        <v>10</v>
      </c>
      <c r="K6" s="167">
        <v>11</v>
      </c>
      <c r="L6" s="168">
        <v>12</v>
      </c>
    </row>
    <row r="7" spans="1:12" ht="33" x14ac:dyDescent="0.2">
      <c r="A7" s="367" t="s">
        <v>579</v>
      </c>
      <c r="B7" s="368" t="s">
        <v>19</v>
      </c>
      <c r="C7" s="369">
        <v>111</v>
      </c>
      <c r="D7" s="369">
        <v>97</v>
      </c>
      <c r="E7" s="369">
        <v>89</v>
      </c>
      <c r="F7" s="369">
        <v>121</v>
      </c>
      <c r="G7" s="369">
        <v>186</v>
      </c>
      <c r="H7" s="370">
        <f>111/115*100</f>
        <v>96.521739130434781</v>
      </c>
      <c r="I7" s="370">
        <f t="shared" ref="I7:K12" si="0">D7/C7*100</f>
        <v>87.387387387387378</v>
      </c>
      <c r="J7" s="370">
        <f t="shared" si="0"/>
        <v>91.75257731958763</v>
      </c>
      <c r="K7" s="370">
        <f t="shared" si="0"/>
        <v>135.95505617977528</v>
      </c>
      <c r="L7" s="371">
        <f>G7/F7*100</f>
        <v>153.71900826446281</v>
      </c>
    </row>
    <row r="8" spans="1:12" ht="55.15" customHeight="1" x14ac:dyDescent="0.2">
      <c r="A8" s="372" t="s">
        <v>0</v>
      </c>
      <c r="B8" s="373" t="s">
        <v>94</v>
      </c>
      <c r="C8" s="374">
        <v>557</v>
      </c>
      <c r="D8" s="374">
        <v>542</v>
      </c>
      <c r="E8" s="374">
        <v>580</v>
      </c>
      <c r="F8" s="374">
        <v>544</v>
      </c>
      <c r="G8" s="374">
        <v>497</v>
      </c>
      <c r="H8" s="371">
        <f>557/535*100</f>
        <v>104.11214953271029</v>
      </c>
      <c r="I8" s="370">
        <f t="shared" si="0"/>
        <v>97.307001795332141</v>
      </c>
      <c r="J8" s="370">
        <f t="shared" si="0"/>
        <v>107.0110701107011</v>
      </c>
      <c r="K8" s="370">
        <f t="shared" si="0"/>
        <v>93.793103448275858</v>
      </c>
      <c r="L8" s="371">
        <f t="shared" ref="L8:L12" si="1">G8/F8*100</f>
        <v>91.360294117647058</v>
      </c>
    </row>
    <row r="9" spans="1:12" ht="55.15" customHeight="1" x14ac:dyDescent="0.2">
      <c r="A9" s="372" t="s">
        <v>478</v>
      </c>
      <c r="B9" s="373" t="s">
        <v>1</v>
      </c>
      <c r="C9" s="371">
        <f>668/23.942</f>
        <v>27.900760170411829</v>
      </c>
      <c r="D9" s="371">
        <f>639/23.717</f>
        <v>26.942699329594806</v>
      </c>
      <c r="E9" s="371">
        <f>669/23.511</f>
        <v>28.454765854280975</v>
      </c>
      <c r="F9" s="371">
        <f>(F7+F8)/23.15</f>
        <v>28.725701943844495</v>
      </c>
      <c r="G9" s="371">
        <f>(G7+G8)/22.833</f>
        <v>29.912845442999171</v>
      </c>
      <c r="H9" s="371">
        <f>27.9/27*100</f>
        <v>103.33333333333331</v>
      </c>
      <c r="I9" s="370">
        <f>D9/C9*100</f>
        <v>96.566183734904016</v>
      </c>
      <c r="J9" s="370">
        <f t="shared" si="0"/>
        <v>105.61215677088917</v>
      </c>
      <c r="K9" s="370">
        <f t="shared" si="0"/>
        <v>100.95216418560955</v>
      </c>
      <c r="L9" s="371">
        <f t="shared" si="1"/>
        <v>104.13268751961364</v>
      </c>
    </row>
    <row r="10" spans="1:12" ht="49.5" x14ac:dyDescent="0.2">
      <c r="A10" s="372" t="s">
        <v>474</v>
      </c>
      <c r="B10" s="373" t="s">
        <v>94</v>
      </c>
      <c r="C10" s="374">
        <v>749</v>
      </c>
      <c r="D10" s="374">
        <v>655</v>
      </c>
      <c r="E10" s="374">
        <v>580</v>
      </c>
      <c r="F10" s="374">
        <v>580</v>
      </c>
      <c r="G10" s="374">
        <v>1690</v>
      </c>
      <c r="H10" s="371">
        <f>749/1307*100</f>
        <v>57.306809487375666</v>
      </c>
      <c r="I10" s="370">
        <f t="shared" si="0"/>
        <v>87.449933244325777</v>
      </c>
      <c r="J10" s="370">
        <f t="shared" si="0"/>
        <v>88.549618320610691</v>
      </c>
      <c r="K10" s="370">
        <f t="shared" si="0"/>
        <v>100</v>
      </c>
      <c r="L10" s="371">
        <f t="shared" si="1"/>
        <v>291.37931034482756</v>
      </c>
    </row>
    <row r="11" spans="1:12" ht="69.599999999999994" customHeight="1" x14ac:dyDescent="0.2">
      <c r="A11" s="372" t="s">
        <v>341</v>
      </c>
      <c r="B11" s="373" t="s">
        <v>45</v>
      </c>
      <c r="C11" s="374">
        <v>0</v>
      </c>
      <c r="D11" s="374">
        <v>1.05</v>
      </c>
      <c r="E11" s="374">
        <v>153.80000000000001</v>
      </c>
      <c r="F11" s="374">
        <v>686</v>
      </c>
      <c r="G11" s="374">
        <v>631.27</v>
      </c>
      <c r="H11" s="371">
        <f>0/3.708*100</f>
        <v>0</v>
      </c>
      <c r="I11" s="370" t="e">
        <f t="shared" si="0"/>
        <v>#DIV/0!</v>
      </c>
      <c r="J11" s="370">
        <f t="shared" si="0"/>
        <v>14647.619047619048</v>
      </c>
      <c r="K11" s="370">
        <f t="shared" si="0"/>
        <v>446.03381014304284</v>
      </c>
      <c r="L11" s="371">
        <f t="shared" si="1"/>
        <v>92.021865889212833</v>
      </c>
    </row>
    <row r="12" spans="1:12" ht="103.9" customHeight="1" x14ac:dyDescent="0.2">
      <c r="A12" s="372" t="s">
        <v>342</v>
      </c>
      <c r="B12" s="373" t="s">
        <v>45</v>
      </c>
      <c r="C12" s="374">
        <v>5537.8</v>
      </c>
      <c r="D12" s="374">
        <v>4778.5</v>
      </c>
      <c r="E12" s="374">
        <v>6908.1</v>
      </c>
      <c r="F12" s="374">
        <v>8032.8</v>
      </c>
      <c r="G12" s="374">
        <f>5233.02+2881.22</f>
        <v>8114.24</v>
      </c>
      <c r="H12" s="371">
        <f>5537.8/6319.5*100</f>
        <v>87.630350502413165</v>
      </c>
      <c r="I12" s="370">
        <f t="shared" si="0"/>
        <v>86.288778937484196</v>
      </c>
      <c r="J12" s="370">
        <f t="shared" si="0"/>
        <v>144.56628649157685</v>
      </c>
      <c r="K12" s="370">
        <f t="shared" si="0"/>
        <v>116.28088765362401</v>
      </c>
      <c r="L12" s="371">
        <f t="shared" si="1"/>
        <v>101.01384324270491</v>
      </c>
    </row>
    <row r="14" spans="1:12" ht="34.9" customHeight="1" x14ac:dyDescent="0.2">
      <c r="A14" s="70"/>
      <c r="B14" s="71"/>
      <c r="C14" s="70"/>
      <c r="D14" s="70"/>
      <c r="E14" s="70"/>
      <c r="F14" s="70"/>
      <c r="G14" s="70"/>
      <c r="H14" s="70"/>
      <c r="I14" s="72"/>
      <c r="J14" s="72"/>
      <c r="K14" s="70"/>
      <c r="L14" s="70"/>
    </row>
    <row r="15" spans="1:12" ht="34.9" customHeight="1" x14ac:dyDescent="0.2">
      <c r="A15" s="70"/>
      <c r="B15" s="71"/>
      <c r="C15" s="70"/>
      <c r="D15" s="70"/>
      <c r="E15" s="70"/>
      <c r="F15" s="70"/>
      <c r="G15" s="70"/>
      <c r="H15" s="70"/>
      <c r="I15" s="72"/>
      <c r="J15" s="72"/>
      <c r="K15" s="70"/>
      <c r="L15" s="70"/>
    </row>
  </sheetData>
  <mergeCells count="16">
    <mergeCell ref="L4:L5"/>
    <mergeCell ref="H3:L3"/>
    <mergeCell ref="A1:K1"/>
    <mergeCell ref="A2:K2"/>
    <mergeCell ref="A3:A5"/>
    <mergeCell ref="B3:B5"/>
    <mergeCell ref="C3:G3"/>
    <mergeCell ref="C4:C5"/>
    <mergeCell ref="D4:D5"/>
    <mergeCell ref="E4:E5"/>
    <mergeCell ref="F4:F5"/>
    <mergeCell ref="G4:G5"/>
    <mergeCell ref="K4:K5"/>
    <mergeCell ref="H4:H5"/>
    <mergeCell ref="I4:I5"/>
    <mergeCell ref="J4:J5"/>
  </mergeCells>
  <printOptions horizontalCentered="1"/>
  <pageMargins left="0.59055118110236227" right="0.59055118110236227" top="0.78740157480314965" bottom="0.59055118110236227" header="0.31496062992125984" footer="0.31496062992125984"/>
  <pageSetup paperSize="9" scale="93" fitToHeight="0" orientation="landscape" r:id="rId1"/>
  <headerFooter alignWithMargins="0">
    <oddFooter>&amp;C&amp;P&amp;R&amp;A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theme="8" tint="0.59999389629810485"/>
  </sheetPr>
  <dimension ref="A1:I9"/>
  <sheetViews>
    <sheetView view="pageBreakPreview" zoomScaleNormal="100" workbookViewId="0">
      <selection activeCell="L19" sqref="L19"/>
    </sheetView>
  </sheetViews>
  <sheetFormatPr defaultRowHeight="12.75" x14ac:dyDescent="0.2"/>
  <cols>
    <col min="1" max="1" width="55.5703125" customWidth="1"/>
    <col min="2" max="2" width="18.28515625" customWidth="1"/>
    <col min="3" max="3" width="10.42578125" customWidth="1"/>
    <col min="4" max="4" width="10.28515625" customWidth="1"/>
    <col min="5" max="5" width="10" customWidth="1"/>
    <col min="6" max="6" width="10.85546875" customWidth="1"/>
    <col min="7" max="7" width="10.42578125" customWidth="1"/>
  </cols>
  <sheetData>
    <row r="1" spans="1:9" ht="16.5" x14ac:dyDescent="0.25">
      <c r="A1" s="410" t="s">
        <v>343</v>
      </c>
      <c r="B1" s="524"/>
      <c r="C1" s="524"/>
      <c r="D1" s="524"/>
      <c r="E1" s="524"/>
      <c r="F1" s="524"/>
      <c r="G1" s="524"/>
      <c r="H1" s="8"/>
      <c r="I1" s="8"/>
    </row>
    <row r="2" spans="1:9" ht="31.15" customHeight="1" thickBot="1" x14ac:dyDescent="0.25">
      <c r="A2" s="525" t="s">
        <v>344</v>
      </c>
      <c r="B2" s="526"/>
      <c r="C2" s="526"/>
      <c r="D2" s="526"/>
      <c r="E2" s="526"/>
      <c r="F2" s="526"/>
      <c r="G2" s="526"/>
      <c r="H2" s="41"/>
      <c r="I2" s="41"/>
    </row>
    <row r="3" spans="1:9" ht="16.5" x14ac:dyDescent="0.2">
      <c r="A3" s="530" t="s">
        <v>566</v>
      </c>
      <c r="B3" s="527" t="s">
        <v>570</v>
      </c>
      <c r="C3" s="527" t="s">
        <v>72</v>
      </c>
      <c r="D3" s="527"/>
      <c r="E3" s="527"/>
      <c r="F3" s="527"/>
      <c r="G3" s="528"/>
    </row>
    <row r="4" spans="1:9" ht="16.5" x14ac:dyDescent="0.2">
      <c r="A4" s="531"/>
      <c r="B4" s="475"/>
      <c r="C4" s="24"/>
      <c r="D4" s="24"/>
      <c r="E4" s="17"/>
      <c r="F4" s="25"/>
      <c r="G4" s="38"/>
    </row>
    <row r="5" spans="1:9" ht="17.25" thickBot="1" x14ac:dyDescent="0.25">
      <c r="A5" s="39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40">
        <v>7</v>
      </c>
    </row>
    <row r="6" spans="1:9" ht="27.6" customHeight="1" x14ac:dyDescent="0.2">
      <c r="A6" s="529" t="s">
        <v>73</v>
      </c>
      <c r="B6" s="529"/>
      <c r="C6" s="529"/>
      <c r="D6" s="529"/>
      <c r="E6" s="529"/>
      <c r="F6" s="529"/>
      <c r="G6" s="529"/>
    </row>
    <row r="7" spans="1:9" ht="34.9" customHeight="1" x14ac:dyDescent="0.2">
      <c r="A7" s="36" t="s">
        <v>608</v>
      </c>
      <c r="B7" s="37" t="s">
        <v>19</v>
      </c>
      <c r="C7" s="36"/>
      <c r="D7" s="36"/>
      <c r="E7" s="36"/>
      <c r="F7" s="36"/>
      <c r="G7" s="36"/>
    </row>
    <row r="8" spans="1:9" ht="47.25" x14ac:dyDescent="0.2">
      <c r="A8" s="88" t="s">
        <v>609</v>
      </c>
      <c r="B8" s="37" t="s">
        <v>19</v>
      </c>
      <c r="C8" s="36"/>
      <c r="D8" s="36"/>
      <c r="E8" s="36"/>
      <c r="F8" s="36"/>
      <c r="G8" s="36"/>
    </row>
    <row r="9" spans="1:9" ht="18.600000000000001" customHeight="1" x14ac:dyDescent="0.2">
      <c r="A9" s="36" t="s">
        <v>74</v>
      </c>
      <c r="B9" s="37" t="s">
        <v>569</v>
      </c>
      <c r="C9" s="36"/>
      <c r="D9" s="36"/>
      <c r="E9" s="36"/>
      <c r="F9" s="36"/>
      <c r="G9" s="36"/>
    </row>
  </sheetData>
  <mergeCells count="6">
    <mergeCell ref="A1:G1"/>
    <mergeCell ref="A2:G2"/>
    <mergeCell ref="C3:G3"/>
    <mergeCell ref="A6:G6"/>
    <mergeCell ref="A3:A4"/>
    <mergeCell ref="B3:B4"/>
  </mergeCells>
  <phoneticPr fontId="9" type="noConversion"/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8"/>
  <sheetViews>
    <sheetView view="pageBreakPreview" zoomScaleNormal="100" workbookViewId="0">
      <pane ySplit="6" topLeftCell="A118" activePane="bottomLeft" state="frozen"/>
      <selection activeCell="D95" sqref="D95"/>
      <selection pane="bottomLeft" activeCell="F122" sqref="F122"/>
    </sheetView>
  </sheetViews>
  <sheetFormatPr defaultRowHeight="12.75" x14ac:dyDescent="0.2"/>
  <cols>
    <col min="1" max="1" width="63.140625" customWidth="1"/>
    <col min="2" max="2" width="22.140625" customWidth="1"/>
    <col min="5" max="5" width="9.5703125" customWidth="1"/>
    <col min="6" max="6" width="11.5703125" customWidth="1"/>
    <col min="7" max="7" width="9.85546875" customWidth="1"/>
    <col min="257" max="257" width="63.140625" customWidth="1"/>
    <col min="258" max="258" width="22.140625" customWidth="1"/>
    <col min="261" max="261" width="9.5703125" customWidth="1"/>
    <col min="262" max="262" width="11.5703125" customWidth="1"/>
    <col min="263" max="263" width="7.28515625" customWidth="1"/>
    <col min="513" max="513" width="63.140625" customWidth="1"/>
    <col min="514" max="514" width="22.140625" customWidth="1"/>
    <col min="517" max="517" width="9.5703125" customWidth="1"/>
    <col min="518" max="518" width="11.5703125" customWidth="1"/>
    <col min="519" max="519" width="7.28515625" customWidth="1"/>
    <col min="769" max="769" width="63.140625" customWidth="1"/>
    <col min="770" max="770" width="22.140625" customWidth="1"/>
    <col min="773" max="773" width="9.5703125" customWidth="1"/>
    <col min="774" max="774" width="11.5703125" customWidth="1"/>
    <col min="775" max="775" width="7.28515625" customWidth="1"/>
    <col min="1025" max="1025" width="63.140625" customWidth="1"/>
    <col min="1026" max="1026" width="22.140625" customWidth="1"/>
    <col min="1029" max="1029" width="9.5703125" customWidth="1"/>
    <col min="1030" max="1030" width="11.5703125" customWidth="1"/>
    <col min="1031" max="1031" width="7.28515625" customWidth="1"/>
    <col min="1281" max="1281" width="63.140625" customWidth="1"/>
    <col min="1282" max="1282" width="22.140625" customWidth="1"/>
    <col min="1285" max="1285" width="9.5703125" customWidth="1"/>
    <col min="1286" max="1286" width="11.5703125" customWidth="1"/>
    <col min="1287" max="1287" width="7.28515625" customWidth="1"/>
    <col min="1537" max="1537" width="63.140625" customWidth="1"/>
    <col min="1538" max="1538" width="22.140625" customWidth="1"/>
    <col min="1541" max="1541" width="9.5703125" customWidth="1"/>
    <col min="1542" max="1542" width="11.5703125" customWidth="1"/>
    <col min="1543" max="1543" width="7.28515625" customWidth="1"/>
    <col min="1793" max="1793" width="63.140625" customWidth="1"/>
    <col min="1794" max="1794" width="22.140625" customWidth="1"/>
    <col min="1797" max="1797" width="9.5703125" customWidth="1"/>
    <col min="1798" max="1798" width="11.5703125" customWidth="1"/>
    <col min="1799" max="1799" width="7.28515625" customWidth="1"/>
    <col min="2049" max="2049" width="63.140625" customWidth="1"/>
    <col min="2050" max="2050" width="22.140625" customWidth="1"/>
    <col min="2053" max="2053" width="9.5703125" customWidth="1"/>
    <col min="2054" max="2054" width="11.5703125" customWidth="1"/>
    <col min="2055" max="2055" width="7.28515625" customWidth="1"/>
    <col min="2305" max="2305" width="63.140625" customWidth="1"/>
    <col min="2306" max="2306" width="22.140625" customWidth="1"/>
    <col min="2309" max="2309" width="9.5703125" customWidth="1"/>
    <col min="2310" max="2310" width="11.5703125" customWidth="1"/>
    <col min="2311" max="2311" width="7.28515625" customWidth="1"/>
    <col min="2561" max="2561" width="63.140625" customWidth="1"/>
    <col min="2562" max="2562" width="22.140625" customWidth="1"/>
    <col min="2565" max="2565" width="9.5703125" customWidth="1"/>
    <col min="2566" max="2566" width="11.5703125" customWidth="1"/>
    <col min="2567" max="2567" width="7.28515625" customWidth="1"/>
    <col min="2817" max="2817" width="63.140625" customWidth="1"/>
    <col min="2818" max="2818" width="22.140625" customWidth="1"/>
    <col min="2821" max="2821" width="9.5703125" customWidth="1"/>
    <col min="2822" max="2822" width="11.5703125" customWidth="1"/>
    <col min="2823" max="2823" width="7.28515625" customWidth="1"/>
    <col min="3073" max="3073" width="63.140625" customWidth="1"/>
    <col min="3074" max="3074" width="22.140625" customWidth="1"/>
    <col min="3077" max="3077" width="9.5703125" customWidth="1"/>
    <col min="3078" max="3078" width="11.5703125" customWidth="1"/>
    <col min="3079" max="3079" width="7.28515625" customWidth="1"/>
    <col min="3329" max="3329" width="63.140625" customWidth="1"/>
    <col min="3330" max="3330" width="22.140625" customWidth="1"/>
    <col min="3333" max="3333" width="9.5703125" customWidth="1"/>
    <col min="3334" max="3334" width="11.5703125" customWidth="1"/>
    <col min="3335" max="3335" width="7.28515625" customWidth="1"/>
    <col min="3585" max="3585" width="63.140625" customWidth="1"/>
    <col min="3586" max="3586" width="22.140625" customWidth="1"/>
    <col min="3589" max="3589" width="9.5703125" customWidth="1"/>
    <col min="3590" max="3590" width="11.5703125" customWidth="1"/>
    <col min="3591" max="3591" width="7.28515625" customWidth="1"/>
    <col min="3841" max="3841" width="63.140625" customWidth="1"/>
    <col min="3842" max="3842" width="22.140625" customWidth="1"/>
    <col min="3845" max="3845" width="9.5703125" customWidth="1"/>
    <col min="3846" max="3846" width="11.5703125" customWidth="1"/>
    <col min="3847" max="3847" width="7.28515625" customWidth="1"/>
    <col min="4097" max="4097" width="63.140625" customWidth="1"/>
    <col min="4098" max="4098" width="22.140625" customWidth="1"/>
    <col min="4101" max="4101" width="9.5703125" customWidth="1"/>
    <col min="4102" max="4102" width="11.5703125" customWidth="1"/>
    <col min="4103" max="4103" width="7.28515625" customWidth="1"/>
    <col min="4353" max="4353" width="63.140625" customWidth="1"/>
    <col min="4354" max="4354" width="22.140625" customWidth="1"/>
    <col min="4357" max="4357" width="9.5703125" customWidth="1"/>
    <col min="4358" max="4358" width="11.5703125" customWidth="1"/>
    <col min="4359" max="4359" width="7.28515625" customWidth="1"/>
    <col min="4609" max="4609" width="63.140625" customWidth="1"/>
    <col min="4610" max="4610" width="22.140625" customWidth="1"/>
    <col min="4613" max="4613" width="9.5703125" customWidth="1"/>
    <col min="4614" max="4614" width="11.5703125" customWidth="1"/>
    <col min="4615" max="4615" width="7.28515625" customWidth="1"/>
    <col min="4865" max="4865" width="63.140625" customWidth="1"/>
    <col min="4866" max="4866" width="22.140625" customWidth="1"/>
    <col min="4869" max="4869" width="9.5703125" customWidth="1"/>
    <col min="4870" max="4870" width="11.5703125" customWidth="1"/>
    <col min="4871" max="4871" width="7.28515625" customWidth="1"/>
    <col min="5121" max="5121" width="63.140625" customWidth="1"/>
    <col min="5122" max="5122" width="22.140625" customWidth="1"/>
    <col min="5125" max="5125" width="9.5703125" customWidth="1"/>
    <col min="5126" max="5126" width="11.5703125" customWidth="1"/>
    <col min="5127" max="5127" width="7.28515625" customWidth="1"/>
    <col min="5377" max="5377" width="63.140625" customWidth="1"/>
    <col min="5378" max="5378" width="22.140625" customWidth="1"/>
    <col min="5381" max="5381" width="9.5703125" customWidth="1"/>
    <col min="5382" max="5382" width="11.5703125" customWidth="1"/>
    <col min="5383" max="5383" width="7.28515625" customWidth="1"/>
    <col min="5633" max="5633" width="63.140625" customWidth="1"/>
    <col min="5634" max="5634" width="22.140625" customWidth="1"/>
    <col min="5637" max="5637" width="9.5703125" customWidth="1"/>
    <col min="5638" max="5638" width="11.5703125" customWidth="1"/>
    <col min="5639" max="5639" width="7.28515625" customWidth="1"/>
    <col min="5889" max="5889" width="63.140625" customWidth="1"/>
    <col min="5890" max="5890" width="22.140625" customWidth="1"/>
    <col min="5893" max="5893" width="9.5703125" customWidth="1"/>
    <col min="5894" max="5894" width="11.5703125" customWidth="1"/>
    <col min="5895" max="5895" width="7.28515625" customWidth="1"/>
    <col min="6145" max="6145" width="63.140625" customWidth="1"/>
    <col min="6146" max="6146" width="22.140625" customWidth="1"/>
    <col min="6149" max="6149" width="9.5703125" customWidth="1"/>
    <col min="6150" max="6150" width="11.5703125" customWidth="1"/>
    <col min="6151" max="6151" width="7.28515625" customWidth="1"/>
    <col min="6401" max="6401" width="63.140625" customWidth="1"/>
    <col min="6402" max="6402" width="22.140625" customWidth="1"/>
    <col min="6405" max="6405" width="9.5703125" customWidth="1"/>
    <col min="6406" max="6406" width="11.5703125" customWidth="1"/>
    <col min="6407" max="6407" width="7.28515625" customWidth="1"/>
    <col min="6657" max="6657" width="63.140625" customWidth="1"/>
    <col min="6658" max="6658" width="22.140625" customWidth="1"/>
    <col min="6661" max="6661" width="9.5703125" customWidth="1"/>
    <col min="6662" max="6662" width="11.5703125" customWidth="1"/>
    <col min="6663" max="6663" width="7.28515625" customWidth="1"/>
    <col min="6913" max="6913" width="63.140625" customWidth="1"/>
    <col min="6914" max="6914" width="22.140625" customWidth="1"/>
    <col min="6917" max="6917" width="9.5703125" customWidth="1"/>
    <col min="6918" max="6918" width="11.5703125" customWidth="1"/>
    <col min="6919" max="6919" width="7.28515625" customWidth="1"/>
    <col min="7169" max="7169" width="63.140625" customWidth="1"/>
    <col min="7170" max="7170" width="22.140625" customWidth="1"/>
    <col min="7173" max="7173" width="9.5703125" customWidth="1"/>
    <col min="7174" max="7174" width="11.5703125" customWidth="1"/>
    <col min="7175" max="7175" width="7.28515625" customWidth="1"/>
    <col min="7425" max="7425" width="63.140625" customWidth="1"/>
    <col min="7426" max="7426" width="22.140625" customWidth="1"/>
    <col min="7429" max="7429" width="9.5703125" customWidth="1"/>
    <col min="7430" max="7430" width="11.5703125" customWidth="1"/>
    <col min="7431" max="7431" width="7.28515625" customWidth="1"/>
    <col min="7681" max="7681" width="63.140625" customWidth="1"/>
    <col min="7682" max="7682" width="22.140625" customWidth="1"/>
    <col min="7685" max="7685" width="9.5703125" customWidth="1"/>
    <col min="7686" max="7686" width="11.5703125" customWidth="1"/>
    <col min="7687" max="7687" width="7.28515625" customWidth="1"/>
    <col min="7937" max="7937" width="63.140625" customWidth="1"/>
    <col min="7938" max="7938" width="22.140625" customWidth="1"/>
    <col min="7941" max="7941" width="9.5703125" customWidth="1"/>
    <col min="7942" max="7942" width="11.5703125" customWidth="1"/>
    <col min="7943" max="7943" width="7.28515625" customWidth="1"/>
    <col min="8193" max="8193" width="63.140625" customWidth="1"/>
    <col min="8194" max="8194" width="22.140625" customWidth="1"/>
    <col min="8197" max="8197" width="9.5703125" customWidth="1"/>
    <col min="8198" max="8198" width="11.5703125" customWidth="1"/>
    <col min="8199" max="8199" width="7.28515625" customWidth="1"/>
    <col min="8449" max="8449" width="63.140625" customWidth="1"/>
    <col min="8450" max="8450" width="22.140625" customWidth="1"/>
    <col min="8453" max="8453" width="9.5703125" customWidth="1"/>
    <col min="8454" max="8454" width="11.5703125" customWidth="1"/>
    <col min="8455" max="8455" width="7.28515625" customWidth="1"/>
    <col min="8705" max="8705" width="63.140625" customWidth="1"/>
    <col min="8706" max="8706" width="22.140625" customWidth="1"/>
    <col min="8709" max="8709" width="9.5703125" customWidth="1"/>
    <col min="8710" max="8710" width="11.5703125" customWidth="1"/>
    <col min="8711" max="8711" width="7.28515625" customWidth="1"/>
    <col min="8961" max="8961" width="63.140625" customWidth="1"/>
    <col min="8962" max="8962" width="22.140625" customWidth="1"/>
    <col min="8965" max="8965" width="9.5703125" customWidth="1"/>
    <col min="8966" max="8966" width="11.5703125" customWidth="1"/>
    <col min="8967" max="8967" width="7.28515625" customWidth="1"/>
    <col min="9217" max="9217" width="63.140625" customWidth="1"/>
    <col min="9218" max="9218" width="22.140625" customWidth="1"/>
    <col min="9221" max="9221" width="9.5703125" customWidth="1"/>
    <col min="9222" max="9222" width="11.5703125" customWidth="1"/>
    <col min="9223" max="9223" width="7.28515625" customWidth="1"/>
    <col min="9473" max="9473" width="63.140625" customWidth="1"/>
    <col min="9474" max="9474" width="22.140625" customWidth="1"/>
    <col min="9477" max="9477" width="9.5703125" customWidth="1"/>
    <col min="9478" max="9478" width="11.5703125" customWidth="1"/>
    <col min="9479" max="9479" width="7.28515625" customWidth="1"/>
    <col min="9729" max="9729" width="63.140625" customWidth="1"/>
    <col min="9730" max="9730" width="22.140625" customWidth="1"/>
    <col min="9733" max="9733" width="9.5703125" customWidth="1"/>
    <col min="9734" max="9734" width="11.5703125" customWidth="1"/>
    <col min="9735" max="9735" width="7.28515625" customWidth="1"/>
    <col min="9985" max="9985" width="63.140625" customWidth="1"/>
    <col min="9986" max="9986" width="22.140625" customWidth="1"/>
    <col min="9989" max="9989" width="9.5703125" customWidth="1"/>
    <col min="9990" max="9990" width="11.5703125" customWidth="1"/>
    <col min="9991" max="9991" width="7.28515625" customWidth="1"/>
    <col min="10241" max="10241" width="63.140625" customWidth="1"/>
    <col min="10242" max="10242" width="22.140625" customWidth="1"/>
    <col min="10245" max="10245" width="9.5703125" customWidth="1"/>
    <col min="10246" max="10246" width="11.5703125" customWidth="1"/>
    <col min="10247" max="10247" width="7.28515625" customWidth="1"/>
    <col min="10497" max="10497" width="63.140625" customWidth="1"/>
    <col min="10498" max="10498" width="22.140625" customWidth="1"/>
    <col min="10501" max="10501" width="9.5703125" customWidth="1"/>
    <col min="10502" max="10502" width="11.5703125" customWidth="1"/>
    <col min="10503" max="10503" width="7.28515625" customWidth="1"/>
    <col min="10753" max="10753" width="63.140625" customWidth="1"/>
    <col min="10754" max="10754" width="22.140625" customWidth="1"/>
    <col min="10757" max="10757" width="9.5703125" customWidth="1"/>
    <col min="10758" max="10758" width="11.5703125" customWidth="1"/>
    <col min="10759" max="10759" width="7.28515625" customWidth="1"/>
    <col min="11009" max="11009" width="63.140625" customWidth="1"/>
    <col min="11010" max="11010" width="22.140625" customWidth="1"/>
    <col min="11013" max="11013" width="9.5703125" customWidth="1"/>
    <col min="11014" max="11014" width="11.5703125" customWidth="1"/>
    <col min="11015" max="11015" width="7.28515625" customWidth="1"/>
    <col min="11265" max="11265" width="63.140625" customWidth="1"/>
    <col min="11266" max="11266" width="22.140625" customWidth="1"/>
    <col min="11269" max="11269" width="9.5703125" customWidth="1"/>
    <col min="11270" max="11270" width="11.5703125" customWidth="1"/>
    <col min="11271" max="11271" width="7.28515625" customWidth="1"/>
    <col min="11521" max="11521" width="63.140625" customWidth="1"/>
    <col min="11522" max="11522" width="22.140625" customWidth="1"/>
    <col min="11525" max="11525" width="9.5703125" customWidth="1"/>
    <col min="11526" max="11526" width="11.5703125" customWidth="1"/>
    <col min="11527" max="11527" width="7.28515625" customWidth="1"/>
    <col min="11777" max="11777" width="63.140625" customWidth="1"/>
    <col min="11778" max="11778" width="22.140625" customWidth="1"/>
    <col min="11781" max="11781" width="9.5703125" customWidth="1"/>
    <col min="11782" max="11782" width="11.5703125" customWidth="1"/>
    <col min="11783" max="11783" width="7.28515625" customWidth="1"/>
    <col min="12033" max="12033" width="63.140625" customWidth="1"/>
    <col min="12034" max="12034" width="22.140625" customWidth="1"/>
    <col min="12037" max="12037" width="9.5703125" customWidth="1"/>
    <col min="12038" max="12038" width="11.5703125" customWidth="1"/>
    <col min="12039" max="12039" width="7.28515625" customWidth="1"/>
    <col min="12289" max="12289" width="63.140625" customWidth="1"/>
    <col min="12290" max="12290" width="22.140625" customWidth="1"/>
    <col min="12293" max="12293" width="9.5703125" customWidth="1"/>
    <col min="12294" max="12294" width="11.5703125" customWidth="1"/>
    <col min="12295" max="12295" width="7.28515625" customWidth="1"/>
    <col min="12545" max="12545" width="63.140625" customWidth="1"/>
    <col min="12546" max="12546" width="22.140625" customWidth="1"/>
    <col min="12549" max="12549" width="9.5703125" customWidth="1"/>
    <col min="12550" max="12550" width="11.5703125" customWidth="1"/>
    <col min="12551" max="12551" width="7.28515625" customWidth="1"/>
    <col min="12801" max="12801" width="63.140625" customWidth="1"/>
    <col min="12802" max="12802" width="22.140625" customWidth="1"/>
    <col min="12805" max="12805" width="9.5703125" customWidth="1"/>
    <col min="12806" max="12806" width="11.5703125" customWidth="1"/>
    <col min="12807" max="12807" width="7.28515625" customWidth="1"/>
    <col min="13057" max="13057" width="63.140625" customWidth="1"/>
    <col min="13058" max="13058" width="22.140625" customWidth="1"/>
    <col min="13061" max="13061" width="9.5703125" customWidth="1"/>
    <col min="13062" max="13062" width="11.5703125" customWidth="1"/>
    <col min="13063" max="13063" width="7.28515625" customWidth="1"/>
    <col min="13313" max="13313" width="63.140625" customWidth="1"/>
    <col min="13314" max="13314" width="22.140625" customWidth="1"/>
    <col min="13317" max="13317" width="9.5703125" customWidth="1"/>
    <col min="13318" max="13318" width="11.5703125" customWidth="1"/>
    <col min="13319" max="13319" width="7.28515625" customWidth="1"/>
    <col min="13569" max="13569" width="63.140625" customWidth="1"/>
    <col min="13570" max="13570" width="22.140625" customWidth="1"/>
    <col min="13573" max="13573" width="9.5703125" customWidth="1"/>
    <col min="13574" max="13574" width="11.5703125" customWidth="1"/>
    <col min="13575" max="13575" width="7.28515625" customWidth="1"/>
    <col min="13825" max="13825" width="63.140625" customWidth="1"/>
    <col min="13826" max="13826" width="22.140625" customWidth="1"/>
    <col min="13829" max="13829" width="9.5703125" customWidth="1"/>
    <col min="13830" max="13830" width="11.5703125" customWidth="1"/>
    <col min="13831" max="13831" width="7.28515625" customWidth="1"/>
    <col min="14081" max="14081" width="63.140625" customWidth="1"/>
    <col min="14082" max="14082" width="22.140625" customWidth="1"/>
    <col min="14085" max="14085" width="9.5703125" customWidth="1"/>
    <col min="14086" max="14086" width="11.5703125" customWidth="1"/>
    <col min="14087" max="14087" width="7.28515625" customWidth="1"/>
    <col min="14337" max="14337" width="63.140625" customWidth="1"/>
    <col min="14338" max="14338" width="22.140625" customWidth="1"/>
    <col min="14341" max="14341" width="9.5703125" customWidth="1"/>
    <col min="14342" max="14342" width="11.5703125" customWidth="1"/>
    <col min="14343" max="14343" width="7.28515625" customWidth="1"/>
    <col min="14593" max="14593" width="63.140625" customWidth="1"/>
    <col min="14594" max="14594" width="22.140625" customWidth="1"/>
    <col min="14597" max="14597" width="9.5703125" customWidth="1"/>
    <col min="14598" max="14598" width="11.5703125" customWidth="1"/>
    <col min="14599" max="14599" width="7.28515625" customWidth="1"/>
    <col min="14849" max="14849" width="63.140625" customWidth="1"/>
    <col min="14850" max="14850" width="22.140625" customWidth="1"/>
    <col min="14853" max="14853" width="9.5703125" customWidth="1"/>
    <col min="14854" max="14854" width="11.5703125" customWidth="1"/>
    <col min="14855" max="14855" width="7.28515625" customWidth="1"/>
    <col min="15105" max="15105" width="63.140625" customWidth="1"/>
    <col min="15106" max="15106" width="22.140625" customWidth="1"/>
    <col min="15109" max="15109" width="9.5703125" customWidth="1"/>
    <col min="15110" max="15110" width="11.5703125" customWidth="1"/>
    <col min="15111" max="15111" width="7.28515625" customWidth="1"/>
    <col min="15361" max="15361" width="63.140625" customWidth="1"/>
    <col min="15362" max="15362" width="22.140625" customWidth="1"/>
    <col min="15365" max="15365" width="9.5703125" customWidth="1"/>
    <col min="15366" max="15366" width="11.5703125" customWidth="1"/>
    <col min="15367" max="15367" width="7.28515625" customWidth="1"/>
    <col min="15617" max="15617" width="63.140625" customWidth="1"/>
    <col min="15618" max="15618" width="22.140625" customWidth="1"/>
    <col min="15621" max="15621" width="9.5703125" customWidth="1"/>
    <col min="15622" max="15622" width="11.5703125" customWidth="1"/>
    <col min="15623" max="15623" width="7.28515625" customWidth="1"/>
    <col min="15873" max="15873" width="63.140625" customWidth="1"/>
    <col min="15874" max="15874" width="22.140625" customWidth="1"/>
    <col min="15877" max="15877" width="9.5703125" customWidth="1"/>
    <col min="15878" max="15878" width="11.5703125" customWidth="1"/>
    <col min="15879" max="15879" width="7.28515625" customWidth="1"/>
    <col min="16129" max="16129" width="63.140625" customWidth="1"/>
    <col min="16130" max="16130" width="22.140625" customWidth="1"/>
    <col min="16133" max="16133" width="9.5703125" customWidth="1"/>
    <col min="16134" max="16134" width="11.5703125" customWidth="1"/>
    <col min="16135" max="16135" width="7.28515625" customWidth="1"/>
  </cols>
  <sheetData>
    <row r="1" spans="1:7" ht="25.15" customHeight="1" x14ac:dyDescent="0.25">
      <c r="A1" s="416" t="s">
        <v>319</v>
      </c>
      <c r="B1" s="535"/>
      <c r="C1" s="535"/>
      <c r="D1" s="535"/>
      <c r="E1" s="535"/>
      <c r="F1" s="535"/>
      <c r="G1" s="535"/>
    </row>
    <row r="2" spans="1:7" ht="16.5" x14ac:dyDescent="0.25">
      <c r="A2" s="414" t="s">
        <v>345</v>
      </c>
      <c r="B2" s="415"/>
      <c r="C2" s="415"/>
      <c r="D2" s="415"/>
      <c r="E2" s="415"/>
      <c r="F2" s="415"/>
      <c r="G2" s="415"/>
    </row>
    <row r="3" spans="1:7" ht="19.5" thickBot="1" x14ac:dyDescent="0.35">
      <c r="A3" s="536" t="s">
        <v>320</v>
      </c>
      <c r="B3" s="536"/>
      <c r="C3" s="536"/>
      <c r="D3" s="536"/>
      <c r="E3" s="536"/>
      <c r="F3" s="536"/>
      <c r="G3" s="536"/>
    </row>
    <row r="4" spans="1:7" ht="16.5" x14ac:dyDescent="0.2">
      <c r="A4" s="537" t="s">
        <v>566</v>
      </c>
      <c r="B4" s="539" t="s">
        <v>570</v>
      </c>
      <c r="C4" s="541" t="s">
        <v>537</v>
      </c>
      <c r="D4" s="542"/>
      <c r="E4" s="542"/>
      <c r="F4" s="542"/>
      <c r="G4" s="543"/>
    </row>
    <row r="5" spans="1:7" ht="16.5" x14ac:dyDescent="0.2">
      <c r="A5" s="538"/>
      <c r="B5" s="540"/>
      <c r="C5" s="144">
        <v>2016</v>
      </c>
      <c r="D5" s="169">
        <v>2017</v>
      </c>
      <c r="E5" s="169">
        <v>2018</v>
      </c>
      <c r="F5" s="169">
        <v>2019</v>
      </c>
      <c r="G5" s="169">
        <v>2020</v>
      </c>
    </row>
    <row r="6" spans="1:7" ht="17.25" thickBot="1" x14ac:dyDescent="0.25">
      <c r="A6" s="166">
        <v>1</v>
      </c>
      <c r="B6" s="105">
        <v>2</v>
      </c>
      <c r="C6" s="105">
        <v>3</v>
      </c>
      <c r="D6" s="105">
        <v>4</v>
      </c>
      <c r="E6" s="105">
        <v>5</v>
      </c>
      <c r="F6" s="167">
        <v>6</v>
      </c>
      <c r="G6" s="167">
        <v>7</v>
      </c>
    </row>
    <row r="7" spans="1:7" ht="33" x14ac:dyDescent="0.25">
      <c r="A7" s="143" t="s">
        <v>378</v>
      </c>
      <c r="B7" s="131" t="s">
        <v>237</v>
      </c>
      <c r="C7" s="170">
        <v>1</v>
      </c>
      <c r="D7" s="170">
        <v>1</v>
      </c>
      <c r="E7" s="170">
        <v>1</v>
      </c>
      <c r="F7" s="170">
        <v>1</v>
      </c>
      <c r="G7" s="170">
        <v>1</v>
      </c>
    </row>
    <row r="8" spans="1:7" ht="33" x14ac:dyDescent="0.25">
      <c r="A8" s="143" t="s">
        <v>379</v>
      </c>
      <c r="B8" s="131" t="s">
        <v>237</v>
      </c>
      <c r="C8" s="170">
        <v>126</v>
      </c>
      <c r="D8" s="170">
        <v>100</v>
      </c>
      <c r="E8" s="170">
        <v>132</v>
      </c>
      <c r="F8" s="170">
        <v>132</v>
      </c>
      <c r="G8" s="170">
        <v>132</v>
      </c>
    </row>
    <row r="9" spans="1:7" ht="33" x14ac:dyDescent="0.25">
      <c r="A9" s="144" t="s">
        <v>75</v>
      </c>
      <c r="B9" s="171" t="s">
        <v>77</v>
      </c>
      <c r="C9" s="173">
        <f>126/2.3942</f>
        <v>52.62718235736363</v>
      </c>
      <c r="D9" s="173">
        <f>100/2.3717</f>
        <v>42.163848716110806</v>
      </c>
      <c r="E9" s="173">
        <f>132/2.3511</f>
        <v>56.14393262728084</v>
      </c>
      <c r="F9" s="173">
        <f>132/2.315</f>
        <v>57.019438444924404</v>
      </c>
      <c r="G9" s="173">
        <f>132/2.2833</f>
        <v>57.81106293522533</v>
      </c>
    </row>
    <row r="10" spans="1:7" ht="33" x14ac:dyDescent="0.25">
      <c r="A10" s="144" t="s">
        <v>76</v>
      </c>
      <c r="B10" s="171" t="s">
        <v>77</v>
      </c>
      <c r="C10" s="172">
        <v>0</v>
      </c>
      <c r="D10" s="172">
        <v>0</v>
      </c>
      <c r="E10" s="172">
        <v>0</v>
      </c>
      <c r="F10" s="172">
        <v>0</v>
      </c>
      <c r="G10" s="172">
        <v>0</v>
      </c>
    </row>
    <row r="11" spans="1:7" ht="33" x14ac:dyDescent="0.25">
      <c r="A11" s="144" t="s">
        <v>381</v>
      </c>
      <c r="B11" s="131" t="s">
        <v>237</v>
      </c>
      <c r="C11" s="172">
        <v>1</v>
      </c>
      <c r="D11" s="172">
        <v>1</v>
      </c>
      <c r="E11" s="172">
        <v>1</v>
      </c>
      <c r="F11" s="172">
        <v>1</v>
      </c>
      <c r="G11" s="172">
        <v>1</v>
      </c>
    </row>
    <row r="12" spans="1:7" ht="16.5" x14ac:dyDescent="0.25">
      <c r="A12" s="144" t="s">
        <v>81</v>
      </c>
      <c r="B12" s="131" t="s">
        <v>237</v>
      </c>
      <c r="C12" s="172">
        <v>0</v>
      </c>
      <c r="D12" s="172">
        <v>0</v>
      </c>
      <c r="E12" s="172">
        <v>0</v>
      </c>
      <c r="F12" s="172">
        <v>0</v>
      </c>
      <c r="G12" s="172">
        <v>0</v>
      </c>
    </row>
    <row r="13" spans="1:7" ht="16.5" x14ac:dyDescent="0.25">
      <c r="A13" s="144" t="s">
        <v>82</v>
      </c>
      <c r="B13" s="171" t="s">
        <v>84</v>
      </c>
      <c r="C13" s="172">
        <v>480</v>
      </c>
      <c r="D13" s="172">
        <v>480</v>
      </c>
      <c r="E13" s="172">
        <v>480</v>
      </c>
      <c r="F13" s="172">
        <v>480</v>
      </c>
      <c r="G13" s="172">
        <v>480</v>
      </c>
    </row>
    <row r="14" spans="1:7" ht="49.5" x14ac:dyDescent="0.25">
      <c r="A14" s="144" t="s">
        <v>380</v>
      </c>
      <c r="B14" s="171" t="s">
        <v>86</v>
      </c>
      <c r="C14" s="173">
        <f>C13/2.3942</f>
        <v>200.48450421852809</v>
      </c>
      <c r="D14" s="173">
        <f>D13/2.3717</f>
        <v>202.38647383733186</v>
      </c>
      <c r="E14" s="173">
        <f>E13/2.3511</f>
        <v>204.15975500829398</v>
      </c>
      <c r="F14" s="173">
        <f>F13/2.315</f>
        <v>207.34341252699784</v>
      </c>
      <c r="G14" s="173">
        <f>G13/2.2833</f>
        <v>210.22204703718302</v>
      </c>
    </row>
    <row r="15" spans="1:7" ht="16.5" x14ac:dyDescent="0.25">
      <c r="A15" s="144" t="s">
        <v>85</v>
      </c>
      <c r="B15" s="131" t="s">
        <v>237</v>
      </c>
      <c r="C15" s="172">
        <v>0</v>
      </c>
      <c r="D15" s="172">
        <v>0</v>
      </c>
      <c r="E15" s="172">
        <v>0</v>
      </c>
      <c r="F15" s="172">
        <v>6890</v>
      </c>
      <c r="G15" s="172">
        <v>7011</v>
      </c>
    </row>
    <row r="16" spans="1:7" ht="16.5" x14ac:dyDescent="0.25">
      <c r="A16" s="144" t="s">
        <v>87</v>
      </c>
      <c r="B16" s="131" t="s">
        <v>237</v>
      </c>
      <c r="C16" s="172">
        <v>29</v>
      </c>
      <c r="D16" s="172">
        <v>29</v>
      </c>
      <c r="E16" s="172">
        <v>29</v>
      </c>
      <c r="F16" s="172">
        <v>29</v>
      </c>
      <c r="G16" s="172">
        <v>29</v>
      </c>
    </row>
    <row r="17" spans="1:7" ht="33" x14ac:dyDescent="0.25">
      <c r="A17" s="144" t="s">
        <v>88</v>
      </c>
      <c r="B17" s="171" t="s">
        <v>89</v>
      </c>
      <c r="C17" s="172">
        <v>14</v>
      </c>
      <c r="D17" s="173">
        <f>D16/2.3717</f>
        <v>12.227516127672134</v>
      </c>
      <c r="E17" s="173">
        <f>E16/2.3511</f>
        <v>12.334651865084428</v>
      </c>
      <c r="F17" s="173">
        <f>F16/2.315</f>
        <v>12.526997840172786</v>
      </c>
      <c r="G17" s="173">
        <f>G16/2.2833</f>
        <v>12.700915341829807</v>
      </c>
    </row>
    <row r="18" spans="1:7" ht="33" x14ac:dyDescent="0.25">
      <c r="A18" s="144" t="s">
        <v>382</v>
      </c>
      <c r="B18" s="171" t="s">
        <v>569</v>
      </c>
      <c r="C18" s="172">
        <v>54</v>
      </c>
      <c r="D18" s="172">
        <v>53</v>
      </c>
      <c r="E18" s="172">
        <v>50</v>
      </c>
      <c r="F18" s="172">
        <v>49</v>
      </c>
      <c r="G18" s="172">
        <v>48</v>
      </c>
    </row>
    <row r="19" spans="1:7" ht="33" x14ac:dyDescent="0.25">
      <c r="A19" s="144" t="s">
        <v>383</v>
      </c>
      <c r="B19" s="171" t="s">
        <v>177</v>
      </c>
      <c r="C19" s="173">
        <f>54/2.3942</f>
        <v>22.55450672458441</v>
      </c>
      <c r="D19" s="173">
        <f>D18/2.3717</f>
        <v>22.346839819538726</v>
      </c>
      <c r="E19" s="173">
        <f>E18/2.3511</f>
        <v>21.266641146697289</v>
      </c>
      <c r="F19" s="173">
        <f>F18/2.315</f>
        <v>21.166306695464364</v>
      </c>
      <c r="G19" s="173">
        <f>48/2.2833</f>
        <v>21.022204703718302</v>
      </c>
    </row>
    <row r="20" spans="1:7" ht="33" x14ac:dyDescent="0.25">
      <c r="A20" s="144" t="s">
        <v>91</v>
      </c>
      <c r="B20" s="171" t="s">
        <v>177</v>
      </c>
      <c r="C20" s="172">
        <v>2</v>
      </c>
      <c r="D20" s="172">
        <v>2.5</v>
      </c>
      <c r="E20" s="173">
        <f>4/2.3511</f>
        <v>1.701331291735783</v>
      </c>
      <c r="F20" s="173">
        <v>2.97</v>
      </c>
      <c r="G20" s="173">
        <f>5/2.2833</f>
        <v>2.1898129899706564</v>
      </c>
    </row>
    <row r="21" spans="1:7" ht="33" x14ac:dyDescent="0.25">
      <c r="A21" s="144" t="s">
        <v>384</v>
      </c>
      <c r="B21" s="171" t="s">
        <v>569</v>
      </c>
      <c r="C21" s="172">
        <v>183</v>
      </c>
      <c r="D21" s="172">
        <v>287</v>
      </c>
      <c r="E21" s="172">
        <v>161</v>
      </c>
      <c r="F21" s="172">
        <v>146</v>
      </c>
      <c r="G21" s="172">
        <v>159</v>
      </c>
    </row>
    <row r="22" spans="1:7" ht="33" x14ac:dyDescent="0.25">
      <c r="A22" s="144" t="s">
        <v>385</v>
      </c>
      <c r="B22" s="171" t="s">
        <v>177</v>
      </c>
      <c r="C22" s="173">
        <f>C21/2.3942</f>
        <v>76.434717233313833</v>
      </c>
      <c r="D22" s="173">
        <f>D21/2.3717</f>
        <v>121.01024581523801</v>
      </c>
      <c r="E22" s="173">
        <f>161/2.3511</f>
        <v>68.478584492365272</v>
      </c>
      <c r="F22" s="173">
        <f>F21/2.315</f>
        <v>63.066954643628513</v>
      </c>
      <c r="G22" s="173">
        <f>G21/2.2833</f>
        <v>69.636053081066876</v>
      </c>
    </row>
    <row r="23" spans="1:7" ht="16.5" x14ac:dyDescent="0.25">
      <c r="A23" s="144" t="s">
        <v>92</v>
      </c>
      <c r="B23" s="131" t="s">
        <v>237</v>
      </c>
      <c r="C23" s="172">
        <v>84</v>
      </c>
      <c r="D23" s="172">
        <v>84</v>
      </c>
      <c r="E23" s="172">
        <v>84</v>
      </c>
      <c r="F23" s="172">
        <v>84</v>
      </c>
      <c r="G23" s="172">
        <v>84</v>
      </c>
    </row>
    <row r="24" spans="1:7" ht="51.6" customHeight="1" x14ac:dyDescent="0.25">
      <c r="A24" s="144" t="s">
        <v>93</v>
      </c>
      <c r="B24" s="171" t="s">
        <v>94</v>
      </c>
      <c r="C24" s="172">
        <v>7504</v>
      </c>
      <c r="D24" s="172">
        <v>8410</v>
      </c>
      <c r="E24" s="172">
        <v>9286</v>
      </c>
      <c r="F24" s="172">
        <v>9710</v>
      </c>
      <c r="G24" s="172">
        <v>10107</v>
      </c>
    </row>
    <row r="25" spans="1:7" ht="16.5" x14ac:dyDescent="0.25">
      <c r="A25" s="144" t="s">
        <v>95</v>
      </c>
      <c r="B25" s="131" t="s">
        <v>237</v>
      </c>
      <c r="C25" s="172">
        <v>1</v>
      </c>
      <c r="D25" s="172">
        <v>1</v>
      </c>
      <c r="E25" s="172">
        <v>1</v>
      </c>
      <c r="F25" s="172">
        <v>1</v>
      </c>
      <c r="G25" s="172">
        <v>1</v>
      </c>
    </row>
    <row r="26" spans="1:7" ht="16.5" x14ac:dyDescent="0.25">
      <c r="A26" s="144" t="s">
        <v>114</v>
      </c>
      <c r="B26" s="131" t="s">
        <v>237</v>
      </c>
      <c r="C26" s="172">
        <v>26</v>
      </c>
      <c r="D26" s="172">
        <v>26</v>
      </c>
      <c r="E26" s="172">
        <v>26</v>
      </c>
      <c r="F26" s="172">
        <v>26</v>
      </c>
      <c r="G26" s="172">
        <v>26</v>
      </c>
    </row>
    <row r="27" spans="1:7" ht="49.5" x14ac:dyDescent="0.25">
      <c r="A27" s="144" t="s">
        <v>115</v>
      </c>
      <c r="B27" s="131" t="s">
        <v>237</v>
      </c>
      <c r="C27" s="172"/>
      <c r="D27" s="172"/>
      <c r="E27" s="172"/>
      <c r="F27" s="172"/>
      <c r="G27" s="172"/>
    </row>
    <row r="28" spans="1:7" ht="16.5" x14ac:dyDescent="0.25">
      <c r="A28" s="144" t="s">
        <v>116</v>
      </c>
      <c r="B28" s="131" t="s">
        <v>237</v>
      </c>
      <c r="C28" s="172"/>
      <c r="D28" s="172"/>
      <c r="E28" s="172"/>
      <c r="F28" s="172"/>
      <c r="G28" s="172"/>
    </row>
    <row r="29" spans="1:7" ht="33" x14ac:dyDescent="0.25">
      <c r="A29" s="144" t="s">
        <v>117</v>
      </c>
      <c r="B29" s="131" t="s">
        <v>237</v>
      </c>
      <c r="C29" s="172"/>
      <c r="D29" s="172"/>
      <c r="E29" s="172"/>
      <c r="F29" s="172"/>
      <c r="G29" s="172"/>
    </row>
    <row r="30" spans="1:7" ht="16.5" x14ac:dyDescent="0.25">
      <c r="A30" s="144" t="s">
        <v>116</v>
      </c>
      <c r="B30" s="131" t="s">
        <v>237</v>
      </c>
      <c r="C30" s="172"/>
      <c r="D30" s="172"/>
      <c r="E30" s="172"/>
      <c r="F30" s="172"/>
      <c r="G30" s="172"/>
    </row>
    <row r="31" spans="1:7" ht="16.5" x14ac:dyDescent="0.25">
      <c r="A31" s="144" t="s">
        <v>118</v>
      </c>
      <c r="B31" s="131" t="s">
        <v>237</v>
      </c>
      <c r="C31" s="172">
        <v>26</v>
      </c>
      <c r="D31" s="172">
        <v>26</v>
      </c>
      <c r="E31" s="172">
        <v>26</v>
      </c>
      <c r="F31" s="172">
        <v>24</v>
      </c>
      <c r="G31" s="172">
        <v>24</v>
      </c>
    </row>
    <row r="32" spans="1:7" ht="16.5" x14ac:dyDescent="0.25">
      <c r="A32" s="144" t="s">
        <v>610</v>
      </c>
      <c r="B32" s="131" t="s">
        <v>237</v>
      </c>
      <c r="C32" s="172"/>
      <c r="D32" s="172"/>
      <c r="E32" s="172"/>
      <c r="F32" s="172"/>
      <c r="G32" s="172"/>
    </row>
    <row r="33" spans="1:7" ht="16.5" x14ac:dyDescent="0.25">
      <c r="A33" s="144" t="s">
        <v>119</v>
      </c>
      <c r="B33" s="171" t="s">
        <v>90</v>
      </c>
      <c r="C33" s="172"/>
      <c r="D33" s="172"/>
      <c r="E33" s="172"/>
      <c r="F33" s="172"/>
      <c r="G33" s="172"/>
    </row>
    <row r="34" spans="1:7" ht="16.5" x14ac:dyDescent="0.25">
      <c r="A34" s="144" t="s">
        <v>120</v>
      </c>
      <c r="B34" s="131" t="s">
        <v>237</v>
      </c>
      <c r="C34" s="172">
        <v>22</v>
      </c>
      <c r="D34" s="172">
        <v>22</v>
      </c>
      <c r="E34" s="172">
        <v>22</v>
      </c>
      <c r="F34" s="172">
        <v>22</v>
      </c>
      <c r="G34" s="172">
        <v>22</v>
      </c>
    </row>
    <row r="35" spans="1:7" ht="16.5" x14ac:dyDescent="0.25">
      <c r="A35" s="144" t="s">
        <v>121</v>
      </c>
      <c r="B35" s="171" t="s">
        <v>124</v>
      </c>
      <c r="C35" s="172">
        <v>287</v>
      </c>
      <c r="D35" s="172">
        <v>286.14</v>
      </c>
      <c r="E35" s="172">
        <v>274</v>
      </c>
      <c r="F35" s="172">
        <v>258</v>
      </c>
      <c r="G35" s="172">
        <v>245.018</v>
      </c>
    </row>
    <row r="36" spans="1:7" ht="16.5" x14ac:dyDescent="0.25">
      <c r="A36" s="144" t="s">
        <v>122</v>
      </c>
      <c r="B36" s="171" t="s">
        <v>125</v>
      </c>
      <c r="C36" s="172">
        <v>12.2</v>
      </c>
      <c r="D36" s="172">
        <v>12.3</v>
      </c>
      <c r="E36" s="172">
        <v>12.2</v>
      </c>
      <c r="F36" s="172">
        <v>12.2</v>
      </c>
      <c r="G36" s="172">
        <v>9.3260000000000005</v>
      </c>
    </row>
    <row r="37" spans="1:7" ht="16.5" x14ac:dyDescent="0.25">
      <c r="A37" s="144" t="s">
        <v>123</v>
      </c>
      <c r="B37" s="171" t="s">
        <v>126</v>
      </c>
      <c r="C37" s="173">
        <f>287/12.2</f>
        <v>23.524590163934427</v>
      </c>
      <c r="D37" s="173">
        <f>D35/D36</f>
        <v>23.26341463414634</v>
      </c>
      <c r="E37" s="173">
        <f>E35/E36</f>
        <v>22.459016393442624</v>
      </c>
      <c r="F37" s="173">
        <f>F35/F36</f>
        <v>21.147540983606557</v>
      </c>
      <c r="G37" s="173">
        <f>G35/G36</f>
        <v>26.272571306026162</v>
      </c>
    </row>
    <row r="38" spans="1:7" ht="16.5" x14ac:dyDescent="0.25">
      <c r="A38" s="144" t="s">
        <v>127</v>
      </c>
      <c r="B38" s="131" t="s">
        <v>237</v>
      </c>
      <c r="C38" s="172"/>
      <c r="D38" s="172"/>
      <c r="E38" s="172"/>
      <c r="F38" s="172"/>
      <c r="G38" s="172"/>
    </row>
    <row r="39" spans="1:7" ht="16.5" x14ac:dyDescent="0.25">
      <c r="A39" s="144" t="s">
        <v>128</v>
      </c>
      <c r="B39" s="131" t="s">
        <v>237</v>
      </c>
      <c r="C39" s="172"/>
      <c r="D39" s="172"/>
      <c r="E39" s="172"/>
      <c r="F39" s="172"/>
      <c r="G39" s="172"/>
    </row>
    <row r="40" spans="1:7" ht="16.5" x14ac:dyDescent="0.25">
      <c r="A40" s="144" t="s">
        <v>129</v>
      </c>
      <c r="B40" s="171" t="s">
        <v>676</v>
      </c>
      <c r="C40" s="172"/>
      <c r="D40" s="172"/>
      <c r="E40" s="172"/>
      <c r="F40" s="172"/>
      <c r="G40" s="172"/>
    </row>
    <row r="41" spans="1:7" ht="16.5" x14ac:dyDescent="0.25">
      <c r="A41" s="144" t="s">
        <v>130</v>
      </c>
      <c r="B41" s="131" t="s">
        <v>237</v>
      </c>
      <c r="C41" s="172">
        <v>1</v>
      </c>
      <c r="D41" s="172">
        <v>1</v>
      </c>
      <c r="E41" s="172">
        <v>1</v>
      </c>
      <c r="F41" s="172">
        <v>1</v>
      </c>
      <c r="G41" s="172">
        <v>1</v>
      </c>
    </row>
    <row r="42" spans="1:7" ht="33" x14ac:dyDescent="0.25">
      <c r="A42" s="144" t="s">
        <v>677</v>
      </c>
      <c r="B42" s="171" t="s">
        <v>178</v>
      </c>
      <c r="C42" s="172">
        <v>384</v>
      </c>
      <c r="D42" s="173">
        <f>10875/23.717</f>
        <v>458.53185478770507</v>
      </c>
      <c r="E42" s="173">
        <v>589</v>
      </c>
      <c r="F42" s="173">
        <v>474</v>
      </c>
      <c r="G42" s="173">
        <v>241</v>
      </c>
    </row>
    <row r="43" spans="1:7" ht="16.5" x14ac:dyDescent="0.25">
      <c r="A43" s="144" t="s">
        <v>131</v>
      </c>
      <c r="B43" s="131" t="s">
        <v>237</v>
      </c>
      <c r="C43" s="172"/>
      <c r="D43" s="172"/>
      <c r="E43" s="172"/>
      <c r="F43" s="172"/>
      <c r="G43" s="172"/>
    </row>
    <row r="44" spans="1:7" ht="16.5" x14ac:dyDescent="0.25">
      <c r="A44" s="144" t="s">
        <v>132</v>
      </c>
      <c r="B44" s="171" t="s">
        <v>133</v>
      </c>
      <c r="C44" s="172"/>
      <c r="D44" s="172"/>
      <c r="E44" s="172"/>
      <c r="F44" s="172"/>
      <c r="G44" s="172"/>
    </row>
    <row r="45" spans="1:7" ht="33" x14ac:dyDescent="0.25">
      <c r="A45" s="144" t="s">
        <v>386</v>
      </c>
      <c r="B45" s="131" t="s">
        <v>237</v>
      </c>
      <c r="C45" s="172"/>
      <c r="D45" s="172"/>
      <c r="E45" s="172"/>
      <c r="F45" s="172"/>
      <c r="G45" s="172"/>
    </row>
    <row r="46" spans="1:7" ht="16.5" x14ac:dyDescent="0.25">
      <c r="A46" s="144" t="s">
        <v>134</v>
      </c>
      <c r="B46" s="171" t="s">
        <v>133</v>
      </c>
      <c r="C46" s="172"/>
      <c r="D46" s="172"/>
      <c r="E46" s="172"/>
      <c r="F46" s="172"/>
      <c r="G46" s="172"/>
    </row>
    <row r="47" spans="1:7" ht="31.15" customHeight="1" x14ac:dyDescent="0.25">
      <c r="A47" s="144" t="s">
        <v>678</v>
      </c>
      <c r="B47" s="131" t="s">
        <v>237</v>
      </c>
      <c r="C47" s="172"/>
      <c r="D47" s="172"/>
      <c r="E47" s="172"/>
      <c r="F47" s="172"/>
      <c r="G47" s="172"/>
    </row>
    <row r="48" spans="1:7" ht="16.5" x14ac:dyDescent="0.25">
      <c r="A48" s="144" t="s">
        <v>135</v>
      </c>
      <c r="B48" s="171" t="s">
        <v>569</v>
      </c>
      <c r="C48" s="172"/>
      <c r="D48" s="172"/>
      <c r="E48" s="172"/>
      <c r="F48" s="172"/>
      <c r="G48" s="172"/>
    </row>
    <row r="49" spans="1:7" ht="49.5" x14ac:dyDescent="0.25">
      <c r="A49" s="144" t="s">
        <v>387</v>
      </c>
      <c r="B49" s="131" t="s">
        <v>237</v>
      </c>
      <c r="C49" s="172">
        <v>2</v>
      </c>
      <c r="D49" s="172">
        <v>2</v>
      </c>
      <c r="E49" s="172">
        <v>2</v>
      </c>
      <c r="F49" s="172">
        <v>2</v>
      </c>
      <c r="G49" s="172">
        <v>2</v>
      </c>
    </row>
    <row r="50" spans="1:7" ht="16.5" x14ac:dyDescent="0.25">
      <c r="A50" s="144" t="s">
        <v>136</v>
      </c>
      <c r="B50" s="171" t="s">
        <v>133</v>
      </c>
      <c r="C50" s="172">
        <f>295+212</f>
        <v>507</v>
      </c>
      <c r="D50" s="172">
        <v>553</v>
      </c>
      <c r="E50" s="172">
        <v>581</v>
      </c>
      <c r="F50" s="172">
        <v>636</v>
      </c>
      <c r="G50" s="172">
        <v>681</v>
      </c>
    </row>
    <row r="51" spans="1:7" ht="49.5" x14ac:dyDescent="0.25">
      <c r="A51" s="144" t="s">
        <v>679</v>
      </c>
      <c r="B51" s="131" t="s">
        <v>237</v>
      </c>
      <c r="C51" s="172">
        <v>0</v>
      </c>
      <c r="D51" s="172">
        <v>0</v>
      </c>
      <c r="E51" s="172">
        <v>0</v>
      </c>
      <c r="F51" s="172">
        <v>0</v>
      </c>
      <c r="G51" s="172">
        <v>0</v>
      </c>
    </row>
    <row r="52" spans="1:7" ht="16.5" x14ac:dyDescent="0.25">
      <c r="A52" s="144" t="s">
        <v>680</v>
      </c>
      <c r="B52" s="171" t="s">
        <v>569</v>
      </c>
      <c r="C52" s="172">
        <v>0</v>
      </c>
      <c r="D52" s="172">
        <v>0</v>
      </c>
      <c r="E52" s="172">
        <v>0</v>
      </c>
      <c r="F52" s="172">
        <v>0</v>
      </c>
      <c r="G52" s="172">
        <v>0</v>
      </c>
    </row>
    <row r="53" spans="1:7" ht="33" x14ac:dyDescent="0.25">
      <c r="A53" s="144" t="s">
        <v>681</v>
      </c>
      <c r="B53" s="131" t="s">
        <v>237</v>
      </c>
      <c r="C53" s="172">
        <v>18</v>
      </c>
      <c r="D53" s="172">
        <v>18</v>
      </c>
      <c r="E53" s="172">
        <v>18</v>
      </c>
      <c r="F53" s="172">
        <v>18</v>
      </c>
      <c r="G53" s="172">
        <v>18</v>
      </c>
    </row>
    <row r="54" spans="1:7" ht="16.5" x14ac:dyDescent="0.25">
      <c r="A54" s="144"/>
      <c r="B54" s="131" t="s">
        <v>237</v>
      </c>
      <c r="C54" s="172"/>
      <c r="D54" s="172"/>
      <c r="E54" s="172"/>
      <c r="F54" s="172"/>
      <c r="G54" s="172"/>
    </row>
    <row r="55" spans="1:7" ht="16.5" x14ac:dyDescent="0.25">
      <c r="A55" s="144" t="s">
        <v>137</v>
      </c>
      <c r="B55" s="171" t="s">
        <v>569</v>
      </c>
      <c r="C55" s="172">
        <v>2066</v>
      </c>
      <c r="D55" s="172">
        <v>2074</v>
      </c>
      <c r="E55" s="172">
        <v>2059</v>
      </c>
      <c r="F55" s="172">
        <v>2065</v>
      </c>
      <c r="G55" s="172">
        <v>2039</v>
      </c>
    </row>
    <row r="56" spans="1:7" ht="33" x14ac:dyDescent="0.25">
      <c r="A56" s="144" t="s">
        <v>138</v>
      </c>
      <c r="B56" s="131" t="s">
        <v>237</v>
      </c>
      <c r="C56" s="172">
        <v>0</v>
      </c>
      <c r="D56" s="172">
        <v>0</v>
      </c>
      <c r="E56" s="172">
        <v>0</v>
      </c>
      <c r="F56" s="172">
        <v>0</v>
      </c>
      <c r="G56" s="172">
        <v>0</v>
      </c>
    </row>
    <row r="57" spans="1:7" ht="16.5" x14ac:dyDescent="0.25">
      <c r="A57" s="144" t="s">
        <v>139</v>
      </c>
      <c r="B57" s="131" t="s">
        <v>237</v>
      </c>
      <c r="C57" s="172"/>
      <c r="D57" s="172"/>
      <c r="E57" s="172"/>
      <c r="F57" s="172"/>
      <c r="G57" s="172"/>
    </row>
    <row r="58" spans="1:7" ht="16.5" x14ac:dyDescent="0.25">
      <c r="A58" s="144" t="s">
        <v>137</v>
      </c>
      <c r="B58" s="171" t="s">
        <v>569</v>
      </c>
      <c r="C58" s="172">
        <v>0</v>
      </c>
      <c r="D58" s="172">
        <v>0</v>
      </c>
      <c r="E58" s="172">
        <v>0</v>
      </c>
      <c r="F58" s="172">
        <v>0</v>
      </c>
      <c r="G58" s="172">
        <v>0</v>
      </c>
    </row>
    <row r="59" spans="1:7" ht="16.5" x14ac:dyDescent="0.25">
      <c r="A59" s="144" t="s">
        <v>140</v>
      </c>
      <c r="B59" s="131" t="s">
        <v>237</v>
      </c>
      <c r="C59" s="172"/>
      <c r="D59" s="172"/>
      <c r="E59" s="172"/>
      <c r="F59" s="172"/>
      <c r="G59" s="172"/>
    </row>
    <row r="60" spans="1:7" ht="16.5" x14ac:dyDescent="0.25">
      <c r="A60" s="144" t="s">
        <v>141</v>
      </c>
      <c r="B60" s="131" t="s">
        <v>237</v>
      </c>
      <c r="C60" s="172">
        <v>3</v>
      </c>
      <c r="D60" s="172">
        <v>3</v>
      </c>
      <c r="E60" s="172">
        <v>3</v>
      </c>
      <c r="F60" s="172">
        <v>3</v>
      </c>
      <c r="G60" s="172">
        <v>3</v>
      </c>
    </row>
    <row r="61" spans="1:7" ht="16.5" x14ac:dyDescent="0.25">
      <c r="A61" s="144" t="s">
        <v>142</v>
      </c>
      <c r="B61" s="131" t="s">
        <v>237</v>
      </c>
      <c r="C61" s="172">
        <v>522</v>
      </c>
      <c r="D61" s="172">
        <v>522</v>
      </c>
      <c r="E61" s="172">
        <v>522</v>
      </c>
      <c r="F61" s="172">
        <v>522</v>
      </c>
      <c r="G61" s="172">
        <v>522</v>
      </c>
    </row>
    <row r="62" spans="1:7" ht="16.5" x14ac:dyDescent="0.25">
      <c r="A62" s="144" t="s">
        <v>143</v>
      </c>
      <c r="B62" s="171" t="s">
        <v>569</v>
      </c>
      <c r="C62" s="172">
        <v>23</v>
      </c>
      <c r="D62" s="172">
        <v>13</v>
      </c>
      <c r="E62" s="172">
        <v>8</v>
      </c>
      <c r="F62" s="172">
        <v>10</v>
      </c>
      <c r="G62" s="172">
        <v>13</v>
      </c>
    </row>
    <row r="63" spans="1:7" ht="16.5" x14ac:dyDescent="0.25">
      <c r="A63" s="144" t="s">
        <v>144</v>
      </c>
      <c r="B63" s="131" t="s">
        <v>237</v>
      </c>
      <c r="C63" s="172">
        <v>11</v>
      </c>
      <c r="D63" s="172">
        <v>11</v>
      </c>
      <c r="E63" s="172">
        <v>11</v>
      </c>
      <c r="F63" s="172">
        <v>11</v>
      </c>
      <c r="G63" s="172">
        <v>11</v>
      </c>
    </row>
    <row r="64" spans="1:7" ht="16.5" x14ac:dyDescent="0.25">
      <c r="A64" s="144" t="s">
        <v>142</v>
      </c>
      <c r="B64" s="131" t="s">
        <v>237</v>
      </c>
      <c r="C64" s="172">
        <v>1942</v>
      </c>
      <c r="D64" s="172">
        <v>1942</v>
      </c>
      <c r="E64" s="172">
        <v>1942</v>
      </c>
      <c r="F64" s="172">
        <v>1942</v>
      </c>
      <c r="G64" s="172">
        <v>1942</v>
      </c>
    </row>
    <row r="65" spans="1:7" ht="16.5" x14ac:dyDescent="0.25">
      <c r="A65" s="144" t="s">
        <v>143</v>
      </c>
      <c r="B65" s="171" t="s">
        <v>569</v>
      </c>
      <c r="C65" s="172">
        <v>432</v>
      </c>
      <c r="D65" s="172">
        <v>402</v>
      </c>
      <c r="E65" s="172">
        <v>384</v>
      </c>
      <c r="F65" s="172">
        <v>363</v>
      </c>
      <c r="G65" s="172">
        <v>372</v>
      </c>
    </row>
    <row r="66" spans="1:7" ht="16.5" x14ac:dyDescent="0.25">
      <c r="A66" s="144" t="s">
        <v>145</v>
      </c>
      <c r="B66" s="131" t="s">
        <v>237</v>
      </c>
      <c r="C66" s="172">
        <v>4</v>
      </c>
      <c r="D66" s="172">
        <v>4</v>
      </c>
      <c r="E66" s="172">
        <v>4</v>
      </c>
      <c r="F66" s="172">
        <v>4</v>
      </c>
      <c r="G66" s="172">
        <v>4</v>
      </c>
    </row>
    <row r="67" spans="1:7" ht="16.5" x14ac:dyDescent="0.25">
      <c r="A67" s="144" t="s">
        <v>142</v>
      </c>
      <c r="B67" s="131" t="s">
        <v>237</v>
      </c>
      <c r="C67" s="172">
        <v>2418</v>
      </c>
      <c r="D67" s="172">
        <v>2418</v>
      </c>
      <c r="E67" s="172">
        <v>2418</v>
      </c>
      <c r="F67" s="172">
        <v>2418</v>
      </c>
      <c r="G67" s="172">
        <v>2418</v>
      </c>
    </row>
    <row r="68" spans="1:7" ht="16.5" x14ac:dyDescent="0.25">
      <c r="A68" s="144" t="s">
        <v>143</v>
      </c>
      <c r="B68" s="171" t="s">
        <v>569</v>
      </c>
      <c r="C68" s="172">
        <v>1611</v>
      </c>
      <c r="D68" s="172">
        <v>1659</v>
      </c>
      <c r="E68" s="172">
        <v>1667</v>
      </c>
      <c r="F68" s="172">
        <v>1692</v>
      </c>
      <c r="G68" s="172">
        <v>1654</v>
      </c>
    </row>
    <row r="69" spans="1:7" ht="33" x14ac:dyDescent="0.25">
      <c r="A69" s="144" t="s">
        <v>146</v>
      </c>
      <c r="B69" s="131" t="s">
        <v>237</v>
      </c>
      <c r="C69" s="172">
        <v>0</v>
      </c>
      <c r="D69" s="172">
        <v>0</v>
      </c>
      <c r="E69" s="172">
        <v>0</v>
      </c>
      <c r="F69" s="172">
        <v>0</v>
      </c>
      <c r="G69" s="172">
        <v>0</v>
      </c>
    </row>
    <row r="70" spans="1:7" ht="16.5" x14ac:dyDescent="0.25">
      <c r="A70" s="144" t="s">
        <v>142</v>
      </c>
      <c r="B70" s="131" t="s">
        <v>237</v>
      </c>
      <c r="C70" s="172"/>
      <c r="D70" s="172"/>
      <c r="E70" s="172"/>
      <c r="F70" s="172"/>
      <c r="G70" s="172"/>
    </row>
    <row r="71" spans="1:7" ht="16.5" x14ac:dyDescent="0.25">
      <c r="A71" s="144" t="s">
        <v>143</v>
      </c>
      <c r="B71" s="171" t="s">
        <v>569</v>
      </c>
      <c r="C71" s="172">
        <v>0</v>
      </c>
      <c r="D71" s="172">
        <v>0</v>
      </c>
      <c r="E71" s="172">
        <v>0</v>
      </c>
      <c r="F71" s="172">
        <v>0</v>
      </c>
      <c r="G71" s="172">
        <v>0</v>
      </c>
    </row>
    <row r="72" spans="1:7" ht="33" x14ac:dyDescent="0.25">
      <c r="A72" s="144" t="s">
        <v>147</v>
      </c>
      <c r="B72" s="103"/>
      <c r="C72" s="172"/>
      <c r="D72" s="172"/>
      <c r="E72" s="172"/>
      <c r="F72" s="172"/>
      <c r="G72" s="172"/>
    </row>
    <row r="73" spans="1:7" ht="16.5" x14ac:dyDescent="0.25">
      <c r="A73" s="144" t="s">
        <v>148</v>
      </c>
      <c r="B73" s="171" t="s">
        <v>21</v>
      </c>
      <c r="C73" s="172">
        <v>100</v>
      </c>
      <c r="D73" s="172">
        <v>100</v>
      </c>
      <c r="E73" s="172">
        <v>100</v>
      </c>
      <c r="F73" s="172">
        <v>100</v>
      </c>
      <c r="G73" s="172">
        <v>100</v>
      </c>
    </row>
    <row r="74" spans="1:7" ht="16.5" x14ac:dyDescent="0.25">
      <c r="A74" s="144" t="s">
        <v>149</v>
      </c>
      <c r="B74" s="171" t="s">
        <v>21</v>
      </c>
      <c r="C74" s="172">
        <v>0</v>
      </c>
      <c r="D74" s="172">
        <v>0</v>
      </c>
      <c r="E74" s="172">
        <v>0</v>
      </c>
      <c r="F74" s="172">
        <v>0</v>
      </c>
      <c r="G74" s="172">
        <v>0</v>
      </c>
    </row>
    <row r="75" spans="1:7" ht="16.5" x14ac:dyDescent="0.25">
      <c r="A75" s="144" t="s">
        <v>150</v>
      </c>
      <c r="B75" s="171" t="s">
        <v>21</v>
      </c>
      <c r="C75" s="172">
        <v>0</v>
      </c>
      <c r="D75" s="172">
        <v>0</v>
      </c>
      <c r="E75" s="172">
        <v>0</v>
      </c>
      <c r="F75" s="172">
        <v>0</v>
      </c>
      <c r="G75" s="172">
        <v>0</v>
      </c>
    </row>
    <row r="76" spans="1:7" ht="33" x14ac:dyDescent="0.25">
      <c r="A76" s="144" t="s">
        <v>151</v>
      </c>
      <c r="B76" s="171" t="s">
        <v>152</v>
      </c>
      <c r="C76" s="173">
        <f>(C61+C64+C67)/23.942</f>
        <v>203.90944783226129</v>
      </c>
      <c r="D76" s="173">
        <f>(D61+D64+D67)/23.717</f>
        <v>205.84390943205298</v>
      </c>
      <c r="E76" s="173">
        <f>(E61+E64+E67)/23.511</f>
        <v>207.64748415635236</v>
      </c>
      <c r="F76" s="173">
        <f>(F61+F64+F67)/23.15</f>
        <v>210.88552915766741</v>
      </c>
      <c r="G76" s="173">
        <f>(G61+G64+G67)/22.833</f>
        <v>213.81334034073492</v>
      </c>
    </row>
    <row r="77" spans="1:7" ht="33" x14ac:dyDescent="0.25">
      <c r="A77" s="144" t="s">
        <v>153</v>
      </c>
      <c r="B77" s="171" t="s">
        <v>155</v>
      </c>
      <c r="C77" s="172">
        <v>166</v>
      </c>
      <c r="D77" s="172">
        <v>202</v>
      </c>
      <c r="E77" s="172">
        <v>173</v>
      </c>
      <c r="F77" s="172">
        <v>175</v>
      </c>
      <c r="G77" s="172">
        <v>207</v>
      </c>
    </row>
    <row r="78" spans="1:7" ht="33" x14ac:dyDescent="0.25">
      <c r="A78" s="144" t="s">
        <v>154</v>
      </c>
      <c r="B78" s="171" t="s">
        <v>155</v>
      </c>
      <c r="C78" s="172">
        <v>111</v>
      </c>
      <c r="D78" s="172">
        <v>149</v>
      </c>
      <c r="E78" s="172">
        <v>140</v>
      </c>
      <c r="F78" s="172">
        <v>142</v>
      </c>
      <c r="G78" s="172">
        <v>181</v>
      </c>
    </row>
    <row r="79" spans="1:7" ht="16.5" x14ac:dyDescent="0.25">
      <c r="A79" s="144" t="s">
        <v>377</v>
      </c>
      <c r="B79" s="131" t="s">
        <v>237</v>
      </c>
      <c r="C79" s="172">
        <v>17</v>
      </c>
      <c r="D79" s="172">
        <v>17</v>
      </c>
      <c r="E79" s="172">
        <v>17</v>
      </c>
      <c r="F79" s="172">
        <v>17</v>
      </c>
      <c r="G79" s="172">
        <v>17</v>
      </c>
    </row>
    <row r="80" spans="1:7" ht="16.5" x14ac:dyDescent="0.25">
      <c r="A80" s="144" t="s">
        <v>156</v>
      </c>
      <c r="B80" s="131" t="s">
        <v>237</v>
      </c>
      <c r="C80" s="172">
        <v>961</v>
      </c>
      <c r="D80" s="172">
        <v>961</v>
      </c>
      <c r="E80" s="172">
        <v>961</v>
      </c>
      <c r="F80" s="172">
        <v>961</v>
      </c>
      <c r="G80" s="172">
        <v>961</v>
      </c>
    </row>
    <row r="81" spans="1:7" ht="19.149999999999999" customHeight="1" x14ac:dyDescent="0.25">
      <c r="A81" s="144" t="s">
        <v>157</v>
      </c>
      <c r="B81" s="171" t="s">
        <v>569</v>
      </c>
      <c r="C81" s="172">
        <v>812</v>
      </c>
      <c r="D81" s="172">
        <v>806</v>
      </c>
      <c r="E81" s="172">
        <v>816</v>
      </c>
      <c r="F81" s="172">
        <v>800</v>
      </c>
      <c r="G81" s="172">
        <v>795</v>
      </c>
    </row>
    <row r="82" spans="1:7" ht="16.5" x14ac:dyDescent="0.25">
      <c r="A82" s="144" t="s">
        <v>158</v>
      </c>
      <c r="B82" s="171" t="s">
        <v>569</v>
      </c>
      <c r="C82" s="172">
        <v>1764</v>
      </c>
      <c r="D82" s="172">
        <v>1779</v>
      </c>
      <c r="E82" s="172">
        <v>1738</v>
      </c>
      <c r="F82" s="172">
        <v>1649</v>
      </c>
      <c r="G82" s="172">
        <v>1582</v>
      </c>
    </row>
    <row r="83" spans="1:7" ht="31.9" customHeight="1" x14ac:dyDescent="0.25">
      <c r="A83" s="144" t="s">
        <v>684</v>
      </c>
      <c r="B83" s="75" t="s">
        <v>21</v>
      </c>
      <c r="C83" s="173">
        <f>812/(1764-12)*100</f>
        <v>46.347031963470322</v>
      </c>
      <c r="D83" s="173">
        <f>806/(1779-18)*100</f>
        <v>45.769449176604205</v>
      </c>
      <c r="E83" s="173">
        <f>816/(1738-14)*100</f>
        <v>47.331786542923432</v>
      </c>
      <c r="F83" s="173">
        <f>800/1649*100</f>
        <v>48.51425106124924</v>
      </c>
      <c r="G83" s="173">
        <f>783/(1582-4)*100</f>
        <v>49.619771863117876</v>
      </c>
    </row>
    <row r="84" spans="1:7" ht="16.5" x14ac:dyDescent="0.25">
      <c r="A84" s="144" t="s">
        <v>159</v>
      </c>
      <c r="B84" s="131" t="s">
        <v>237</v>
      </c>
      <c r="C84" s="172"/>
      <c r="D84" s="172"/>
      <c r="E84" s="172"/>
      <c r="F84" s="172"/>
      <c r="G84" s="172"/>
    </row>
    <row r="85" spans="1:7" ht="16.5" x14ac:dyDescent="0.25">
      <c r="A85" s="144" t="s">
        <v>160</v>
      </c>
      <c r="B85" s="171" t="s">
        <v>569</v>
      </c>
      <c r="C85" s="172"/>
      <c r="D85" s="172"/>
      <c r="E85" s="172"/>
      <c r="F85" s="172"/>
      <c r="G85" s="172"/>
    </row>
    <row r="86" spans="1:7" ht="16.5" x14ac:dyDescent="0.25">
      <c r="A86" s="144" t="s">
        <v>161</v>
      </c>
      <c r="B86" s="131" t="s">
        <v>237</v>
      </c>
      <c r="C86" s="172"/>
      <c r="D86" s="172"/>
      <c r="E86" s="172"/>
      <c r="F86" s="172"/>
      <c r="G86" s="172"/>
    </row>
    <row r="87" spans="1:7" ht="16.5" x14ac:dyDescent="0.2">
      <c r="A87" s="144" t="s">
        <v>175</v>
      </c>
      <c r="B87" s="75" t="s">
        <v>176</v>
      </c>
      <c r="C87" s="174"/>
      <c r="D87" s="174"/>
      <c r="E87" s="174"/>
      <c r="F87" s="174"/>
      <c r="G87" s="174"/>
    </row>
    <row r="88" spans="1:7" ht="16.5" x14ac:dyDescent="0.25">
      <c r="A88" s="175" t="s">
        <v>162</v>
      </c>
      <c r="B88" s="75"/>
      <c r="C88" s="172"/>
      <c r="D88" s="172"/>
      <c r="E88" s="172"/>
      <c r="F88" s="172"/>
      <c r="G88" s="172"/>
    </row>
    <row r="89" spans="1:7" ht="16.5" x14ac:dyDescent="0.25">
      <c r="A89" s="144" t="s">
        <v>346</v>
      </c>
      <c r="B89" s="75" t="s">
        <v>347</v>
      </c>
      <c r="C89" s="172">
        <v>666.2</v>
      </c>
      <c r="D89" s="172">
        <v>684.3</v>
      </c>
      <c r="E89" s="172">
        <v>695.8</v>
      </c>
      <c r="F89" s="173">
        <v>706</v>
      </c>
      <c r="G89" s="173">
        <v>717</v>
      </c>
    </row>
    <row r="90" spans="1:7" ht="18" customHeight="1" x14ac:dyDescent="0.25">
      <c r="A90" s="176" t="s">
        <v>53</v>
      </c>
      <c r="B90" s="177"/>
      <c r="C90" s="172"/>
      <c r="D90" s="172"/>
      <c r="E90" s="172"/>
      <c r="F90" s="172"/>
      <c r="G90" s="172"/>
    </row>
    <row r="91" spans="1:7" ht="33" x14ac:dyDescent="0.25">
      <c r="A91" s="144" t="s">
        <v>348</v>
      </c>
      <c r="B91" s="75" t="s">
        <v>347</v>
      </c>
      <c r="C91" s="172">
        <v>15.6</v>
      </c>
      <c r="D91" s="172">
        <v>9.8000000000000007</v>
      </c>
      <c r="E91" s="172">
        <v>0</v>
      </c>
      <c r="F91" s="172">
        <v>0</v>
      </c>
      <c r="G91" s="172">
        <v>0</v>
      </c>
    </row>
    <row r="92" spans="1:7" ht="33" x14ac:dyDescent="0.25">
      <c r="A92" s="144" t="s">
        <v>349</v>
      </c>
      <c r="B92" s="75" t="s">
        <v>350</v>
      </c>
      <c r="C92" s="172">
        <v>27.8</v>
      </c>
      <c r="D92" s="173">
        <f>D89/23.717</f>
        <v>28.852721676434623</v>
      </c>
      <c r="E92" s="173">
        <f>E89/23.511</f>
        <v>29.594657819743947</v>
      </c>
      <c r="F92" s="173">
        <f>F89/23.15</f>
        <v>30.496760259179268</v>
      </c>
      <c r="G92" s="173">
        <f>G89/22.833</f>
        <v>31.401918276179217</v>
      </c>
    </row>
    <row r="93" spans="1:7" ht="66" x14ac:dyDescent="0.25">
      <c r="A93" s="144" t="s">
        <v>351</v>
      </c>
      <c r="B93" s="75" t="s">
        <v>352</v>
      </c>
      <c r="C93" s="172"/>
      <c r="D93" s="172"/>
      <c r="E93" s="172"/>
      <c r="F93" s="172"/>
      <c r="G93" s="172"/>
    </row>
    <row r="94" spans="1:7" ht="18" customHeight="1" x14ac:dyDescent="0.25">
      <c r="A94" s="144" t="s">
        <v>353</v>
      </c>
      <c r="B94" s="75" t="s">
        <v>350</v>
      </c>
      <c r="C94" s="172">
        <v>12548</v>
      </c>
      <c r="D94" s="172">
        <v>18101</v>
      </c>
      <c r="E94" s="172">
        <v>11459</v>
      </c>
      <c r="F94" s="172">
        <v>10236</v>
      </c>
      <c r="G94" s="172">
        <v>11009</v>
      </c>
    </row>
    <row r="95" spans="1:7" ht="16.5" x14ac:dyDescent="0.25">
      <c r="A95" s="144" t="s">
        <v>2</v>
      </c>
      <c r="B95" s="75"/>
      <c r="C95" s="172"/>
      <c r="D95" s="172">
        <v>11191</v>
      </c>
      <c r="E95" s="262">
        <v>11459</v>
      </c>
      <c r="F95" s="262">
        <v>10236</v>
      </c>
      <c r="G95" s="262">
        <v>11009</v>
      </c>
    </row>
    <row r="96" spans="1:7" ht="49.5" x14ac:dyDescent="0.25">
      <c r="A96" s="144" t="s">
        <v>479</v>
      </c>
      <c r="B96" s="75" t="s">
        <v>21</v>
      </c>
      <c r="C96" s="172">
        <v>0.9</v>
      </c>
      <c r="D96" s="173">
        <f>D97/23717*100</f>
        <v>1.0414470632879369</v>
      </c>
      <c r="E96" s="173">
        <f>E97/23515*100</f>
        <v>0.7697214543908143</v>
      </c>
      <c r="F96" s="173">
        <f>F97/23150*100</f>
        <v>0.79913606911447088</v>
      </c>
      <c r="G96" s="173">
        <f>G97/22833*100</f>
        <v>1.4189988175009853</v>
      </c>
    </row>
    <row r="97" spans="1:7" ht="33" x14ac:dyDescent="0.25">
      <c r="A97" s="144" t="s">
        <v>3</v>
      </c>
      <c r="B97" s="75"/>
      <c r="C97" s="172">
        <v>368</v>
      </c>
      <c r="D97" s="172">
        <v>247</v>
      </c>
      <c r="E97" s="172">
        <v>181</v>
      </c>
      <c r="F97" s="172">
        <v>185</v>
      </c>
      <c r="G97" s="172">
        <v>324</v>
      </c>
    </row>
    <row r="98" spans="1:7" ht="16.5" x14ac:dyDescent="0.25">
      <c r="A98" s="532" t="s">
        <v>53</v>
      </c>
      <c r="B98" s="533"/>
      <c r="C98" s="172"/>
      <c r="D98" s="172"/>
      <c r="E98" s="172"/>
      <c r="F98" s="172"/>
      <c r="G98" s="172"/>
    </row>
    <row r="99" spans="1:7" ht="16.5" x14ac:dyDescent="0.25">
      <c r="A99" s="146" t="s">
        <v>354</v>
      </c>
      <c r="B99" s="75"/>
      <c r="C99" s="172">
        <v>0</v>
      </c>
      <c r="D99" s="172">
        <v>0</v>
      </c>
      <c r="E99" s="172">
        <v>0</v>
      </c>
      <c r="F99" s="172">
        <v>0</v>
      </c>
      <c r="G99" s="172">
        <v>0</v>
      </c>
    </row>
    <row r="100" spans="1:7" ht="16.5" x14ac:dyDescent="0.25">
      <c r="A100" s="146" t="s">
        <v>355</v>
      </c>
      <c r="B100" s="75"/>
      <c r="C100" s="172">
        <v>0</v>
      </c>
      <c r="D100" s="172">
        <v>0</v>
      </c>
      <c r="E100" s="172">
        <v>0</v>
      </c>
      <c r="F100" s="172">
        <v>0</v>
      </c>
      <c r="G100" s="172">
        <v>0</v>
      </c>
    </row>
    <row r="101" spans="1:7" ht="33" x14ac:dyDescent="0.25">
      <c r="A101" s="146" t="s">
        <v>356</v>
      </c>
      <c r="B101" s="75"/>
      <c r="C101" s="172"/>
      <c r="D101" s="172"/>
      <c r="E101" s="172"/>
      <c r="F101" s="172"/>
      <c r="G101" s="172"/>
    </row>
    <row r="102" spans="1:7" ht="49.5" x14ac:dyDescent="0.25">
      <c r="A102" s="146" t="s">
        <v>357</v>
      </c>
      <c r="B102" s="75"/>
      <c r="C102" s="172">
        <v>2</v>
      </c>
      <c r="D102" s="172">
        <v>0</v>
      </c>
      <c r="E102" s="172">
        <v>1</v>
      </c>
      <c r="F102" s="172">
        <v>0</v>
      </c>
      <c r="G102" s="172">
        <v>0</v>
      </c>
    </row>
    <row r="103" spans="1:7" ht="115.5" x14ac:dyDescent="0.25">
      <c r="A103" s="146" t="s">
        <v>358</v>
      </c>
      <c r="B103" s="75"/>
      <c r="C103" s="172"/>
      <c r="D103" s="172"/>
      <c r="E103" s="172"/>
      <c r="F103" s="172"/>
      <c r="G103" s="172"/>
    </row>
    <row r="104" spans="1:7" ht="132" x14ac:dyDescent="0.25">
      <c r="A104" s="146" t="s">
        <v>359</v>
      </c>
      <c r="B104" s="75"/>
      <c r="C104" s="172"/>
      <c r="D104" s="172"/>
      <c r="E104" s="172"/>
      <c r="F104" s="172"/>
      <c r="G104" s="172"/>
    </row>
    <row r="105" spans="1:7" ht="16.5" x14ac:dyDescent="0.25">
      <c r="A105" s="146" t="s">
        <v>360</v>
      </c>
      <c r="B105" s="75"/>
      <c r="C105" s="172"/>
      <c r="D105" s="172"/>
      <c r="E105" s="172"/>
      <c r="F105" s="172"/>
      <c r="G105" s="172"/>
    </row>
    <row r="106" spans="1:7" ht="16.5" x14ac:dyDescent="0.25">
      <c r="A106" s="146" t="s">
        <v>361</v>
      </c>
      <c r="B106" s="75"/>
      <c r="C106" s="172">
        <v>2</v>
      </c>
      <c r="D106" s="172">
        <v>1</v>
      </c>
      <c r="E106" s="172">
        <v>21</v>
      </c>
      <c r="F106" s="172">
        <v>22</v>
      </c>
      <c r="G106" s="172">
        <v>22</v>
      </c>
    </row>
    <row r="107" spans="1:7" ht="33" x14ac:dyDescent="0.25">
      <c r="A107" s="146" t="s">
        <v>362</v>
      </c>
      <c r="B107" s="75"/>
      <c r="C107" s="172"/>
      <c r="D107" s="172"/>
      <c r="E107" s="172"/>
      <c r="F107" s="172"/>
      <c r="G107" s="172"/>
    </row>
    <row r="108" spans="1:7" ht="16.5" x14ac:dyDescent="0.25">
      <c r="A108" s="146" t="s">
        <v>363</v>
      </c>
      <c r="B108" s="75"/>
      <c r="C108" s="172">
        <v>2</v>
      </c>
      <c r="D108" s="172">
        <v>1</v>
      </c>
      <c r="E108" s="172">
        <v>9</v>
      </c>
      <c r="F108" s="172">
        <v>7</v>
      </c>
      <c r="G108" s="172">
        <v>7</v>
      </c>
    </row>
    <row r="109" spans="1:7" ht="16.5" x14ac:dyDescent="0.25">
      <c r="A109" s="146" t="s">
        <v>364</v>
      </c>
      <c r="B109" s="75"/>
      <c r="C109" s="172"/>
      <c r="D109" s="172"/>
      <c r="E109" s="172">
        <v>12</v>
      </c>
      <c r="F109" s="172">
        <v>11</v>
      </c>
      <c r="G109" s="172">
        <v>11</v>
      </c>
    </row>
    <row r="110" spans="1:7" ht="16.5" x14ac:dyDescent="0.25">
      <c r="A110" s="146" t="s">
        <v>365</v>
      </c>
      <c r="B110" s="75"/>
      <c r="C110" s="172">
        <v>9</v>
      </c>
      <c r="D110" s="172">
        <v>9</v>
      </c>
      <c r="E110" s="172">
        <v>4</v>
      </c>
      <c r="F110" s="172">
        <v>0</v>
      </c>
      <c r="G110" s="172">
        <v>1</v>
      </c>
    </row>
    <row r="111" spans="1:7" ht="16.5" x14ac:dyDescent="0.25">
      <c r="A111" s="146" t="s">
        <v>366</v>
      </c>
      <c r="B111" s="75"/>
      <c r="C111" s="172"/>
      <c r="D111" s="172"/>
      <c r="E111" s="172"/>
      <c r="F111" s="172"/>
      <c r="G111" s="172"/>
    </row>
    <row r="112" spans="1:7" ht="19.899999999999999" customHeight="1" x14ac:dyDescent="0.25">
      <c r="A112" s="146" t="s">
        <v>367</v>
      </c>
      <c r="B112" s="75"/>
      <c r="C112" s="172">
        <v>77</v>
      </c>
      <c r="D112" s="172">
        <v>85</v>
      </c>
      <c r="E112" s="172">
        <v>83</v>
      </c>
      <c r="F112" s="172">
        <v>72</v>
      </c>
      <c r="G112" s="172">
        <v>81</v>
      </c>
    </row>
    <row r="113" spans="1:7" ht="49.5" x14ac:dyDescent="0.25">
      <c r="A113" s="146" t="s">
        <v>368</v>
      </c>
      <c r="B113" s="75"/>
      <c r="C113" s="172">
        <v>22</v>
      </c>
      <c r="D113" s="172">
        <v>21</v>
      </c>
      <c r="E113" s="172">
        <v>20</v>
      </c>
      <c r="F113" s="172">
        <v>14</v>
      </c>
      <c r="G113" s="172">
        <v>14</v>
      </c>
    </row>
    <row r="114" spans="1:7" ht="16.5" x14ac:dyDescent="0.25">
      <c r="A114" s="146" t="s">
        <v>369</v>
      </c>
      <c r="B114" s="75"/>
      <c r="C114" s="172"/>
      <c r="D114" s="172"/>
      <c r="E114" s="172"/>
      <c r="F114" s="172"/>
      <c r="G114" s="172"/>
    </row>
    <row r="115" spans="1:7" ht="16.5" x14ac:dyDescent="0.25">
      <c r="A115" s="146" t="s">
        <v>370</v>
      </c>
      <c r="B115" s="75"/>
      <c r="C115" s="172">
        <v>2</v>
      </c>
      <c r="D115" s="172">
        <v>2</v>
      </c>
      <c r="E115" s="172">
        <v>0</v>
      </c>
      <c r="F115" s="172">
        <v>0</v>
      </c>
      <c r="G115" s="172">
        <v>0</v>
      </c>
    </row>
    <row r="116" spans="1:7" ht="49.5" x14ac:dyDescent="0.25">
      <c r="A116" s="146" t="s">
        <v>371</v>
      </c>
      <c r="B116" s="75"/>
      <c r="C116" s="172"/>
      <c r="D116" s="172"/>
      <c r="E116" s="172"/>
      <c r="F116" s="172"/>
      <c r="G116" s="172"/>
    </row>
    <row r="117" spans="1:7" ht="33" x14ac:dyDescent="0.25">
      <c r="A117" s="146" t="s">
        <v>372</v>
      </c>
      <c r="B117" s="75"/>
      <c r="C117" s="172">
        <v>2</v>
      </c>
      <c r="D117" s="172">
        <v>2</v>
      </c>
      <c r="E117" s="172">
        <v>1</v>
      </c>
      <c r="F117" s="172">
        <v>1</v>
      </c>
      <c r="G117" s="172">
        <v>1</v>
      </c>
    </row>
    <row r="118" spans="1:7" ht="16.5" x14ac:dyDescent="0.25">
      <c r="A118" s="178" t="s">
        <v>373</v>
      </c>
      <c r="B118" s="75"/>
      <c r="C118" s="172">
        <v>62</v>
      </c>
      <c r="D118" s="172">
        <v>62</v>
      </c>
      <c r="E118" s="172">
        <v>3</v>
      </c>
      <c r="F118" s="172">
        <v>0</v>
      </c>
      <c r="G118" s="172">
        <v>2</v>
      </c>
    </row>
    <row r="119" spans="1:7" ht="33" x14ac:dyDescent="0.25">
      <c r="A119" s="178" t="s">
        <v>374</v>
      </c>
      <c r="B119" s="75"/>
      <c r="C119" s="172"/>
      <c r="D119" s="172"/>
      <c r="E119" s="172">
        <v>3</v>
      </c>
      <c r="F119" s="172">
        <v>3</v>
      </c>
      <c r="G119" s="172">
        <v>1</v>
      </c>
    </row>
    <row r="120" spans="1:7" ht="16.5" x14ac:dyDescent="0.25">
      <c r="A120" s="178" t="s">
        <v>375</v>
      </c>
      <c r="B120" s="75"/>
      <c r="C120" s="172">
        <v>28</v>
      </c>
      <c r="D120" s="172">
        <v>28</v>
      </c>
      <c r="E120" s="172">
        <v>18</v>
      </c>
      <c r="F120" s="172">
        <v>18</v>
      </c>
      <c r="G120" s="172">
        <v>9</v>
      </c>
    </row>
    <row r="121" spans="1:7" ht="16.5" x14ac:dyDescent="0.25">
      <c r="A121" s="178" t="s">
        <v>376</v>
      </c>
      <c r="B121" s="75"/>
      <c r="C121" s="172"/>
      <c r="D121" s="172">
        <v>0</v>
      </c>
      <c r="E121" s="172">
        <v>0</v>
      </c>
      <c r="F121" s="172">
        <v>0</v>
      </c>
      <c r="G121" s="172">
        <v>0</v>
      </c>
    </row>
    <row r="122" spans="1:7" ht="33" x14ac:dyDescent="0.2">
      <c r="A122" s="179" t="s">
        <v>163</v>
      </c>
      <c r="B122" s="75" t="s">
        <v>21</v>
      </c>
      <c r="C122" s="174"/>
      <c r="D122" s="174"/>
      <c r="E122" s="174"/>
      <c r="F122" s="174"/>
      <c r="G122" s="174"/>
    </row>
    <row r="123" spans="1:7" ht="16.5" x14ac:dyDescent="0.25">
      <c r="A123" s="144" t="s">
        <v>164</v>
      </c>
      <c r="B123" s="75" t="s">
        <v>21</v>
      </c>
      <c r="C123" s="362">
        <v>46.6</v>
      </c>
      <c r="D123" s="362">
        <v>48</v>
      </c>
      <c r="E123" s="362">
        <v>48.8</v>
      </c>
      <c r="F123" s="384">
        <v>49.6</v>
      </c>
      <c r="G123" s="384">
        <v>50.3</v>
      </c>
    </row>
    <row r="124" spans="1:7" ht="16.5" x14ac:dyDescent="0.25">
      <c r="A124" s="144" t="s">
        <v>687</v>
      </c>
      <c r="B124" s="75" t="s">
        <v>21</v>
      </c>
      <c r="C124" s="362">
        <v>34.200000000000003</v>
      </c>
      <c r="D124" s="362">
        <v>35.9</v>
      </c>
      <c r="E124" s="362">
        <v>37</v>
      </c>
      <c r="F124" s="384">
        <v>37.9</v>
      </c>
      <c r="G124" s="384">
        <v>38.9</v>
      </c>
    </row>
    <row r="125" spans="1:7" ht="16.5" x14ac:dyDescent="0.25">
      <c r="A125" s="144" t="s">
        <v>165</v>
      </c>
      <c r="B125" s="75" t="s">
        <v>21</v>
      </c>
      <c r="C125" s="384" t="s">
        <v>682</v>
      </c>
      <c r="D125" s="384" t="s">
        <v>682</v>
      </c>
      <c r="E125" s="384" t="s">
        <v>682</v>
      </c>
      <c r="F125" s="384" t="s">
        <v>682</v>
      </c>
      <c r="G125" s="384" t="s">
        <v>682</v>
      </c>
    </row>
    <row r="126" spans="1:7" ht="16.5" x14ac:dyDescent="0.25">
      <c r="A126" s="144" t="s">
        <v>166</v>
      </c>
      <c r="B126" s="75" t="s">
        <v>21</v>
      </c>
      <c r="C126" s="362">
        <v>21.6</v>
      </c>
      <c r="D126" s="362">
        <v>23.5</v>
      </c>
      <c r="E126" s="362">
        <v>24.6</v>
      </c>
      <c r="F126" s="384">
        <v>25.7</v>
      </c>
      <c r="G126" s="384">
        <v>26.9</v>
      </c>
    </row>
    <row r="127" spans="1:7" ht="16.5" x14ac:dyDescent="0.25">
      <c r="A127" s="144" t="s">
        <v>167</v>
      </c>
      <c r="B127" s="75" t="s">
        <v>21</v>
      </c>
      <c r="C127" s="362">
        <v>96</v>
      </c>
      <c r="D127" s="362">
        <v>95.2</v>
      </c>
      <c r="E127" s="362">
        <v>98.4</v>
      </c>
      <c r="F127" s="384">
        <v>98.4</v>
      </c>
      <c r="G127" s="384">
        <v>98.4</v>
      </c>
    </row>
    <row r="128" spans="1:7" ht="16.5" x14ac:dyDescent="0.25">
      <c r="A128" s="144" t="s">
        <v>168</v>
      </c>
      <c r="B128" s="75" t="s">
        <v>21</v>
      </c>
      <c r="C128" s="362">
        <v>0.8</v>
      </c>
      <c r="D128" s="362">
        <v>1.7</v>
      </c>
      <c r="E128" s="362">
        <v>1.6</v>
      </c>
      <c r="F128" s="384">
        <v>1.6</v>
      </c>
      <c r="G128" s="384">
        <v>1.6</v>
      </c>
    </row>
    <row r="129" spans="1:7" ht="16.5" x14ac:dyDescent="0.25">
      <c r="A129" s="144" t="s">
        <v>169</v>
      </c>
      <c r="B129" s="75" t="s">
        <v>21</v>
      </c>
      <c r="C129" s="362"/>
      <c r="D129" s="362"/>
      <c r="E129" s="362"/>
      <c r="F129" s="362"/>
      <c r="G129" s="362"/>
    </row>
    <row r="130" spans="1:7" ht="16.5" x14ac:dyDescent="0.25">
      <c r="A130" s="179" t="s">
        <v>170</v>
      </c>
      <c r="B130" s="75"/>
      <c r="C130" s="362"/>
      <c r="D130" s="362"/>
      <c r="E130" s="362"/>
      <c r="F130" s="362"/>
      <c r="G130" s="362"/>
    </row>
    <row r="131" spans="1:7" ht="16.5" x14ac:dyDescent="0.25">
      <c r="A131" s="144" t="s">
        <v>172</v>
      </c>
      <c r="B131" s="75" t="s">
        <v>21</v>
      </c>
      <c r="C131" s="384">
        <v>60.8</v>
      </c>
      <c r="D131" s="385">
        <f>310.8/547.4*100</f>
        <v>56.777493606138108</v>
      </c>
      <c r="E131" s="385">
        <v>60.2</v>
      </c>
      <c r="F131" s="385">
        <f>334.3/555.6*100</f>
        <v>60.169186465082788</v>
      </c>
      <c r="G131" s="385">
        <v>54.6</v>
      </c>
    </row>
    <row r="132" spans="1:7" ht="21.6" customHeight="1" x14ac:dyDescent="0.25">
      <c r="A132" s="144" t="s">
        <v>173</v>
      </c>
      <c r="B132" s="75" t="s">
        <v>174</v>
      </c>
      <c r="C132" s="384" t="s">
        <v>682</v>
      </c>
      <c r="D132" s="384" t="s">
        <v>682</v>
      </c>
      <c r="E132" s="384" t="s">
        <v>682</v>
      </c>
      <c r="F132" s="384" t="s">
        <v>682</v>
      </c>
      <c r="G132" s="384" t="s">
        <v>682</v>
      </c>
    </row>
    <row r="133" spans="1:7" ht="19.5" x14ac:dyDescent="0.25">
      <c r="A133" s="144" t="s">
        <v>317</v>
      </c>
      <c r="B133" s="75" t="s">
        <v>174</v>
      </c>
      <c r="C133" s="384" t="s">
        <v>682</v>
      </c>
      <c r="D133" s="384" t="s">
        <v>682</v>
      </c>
      <c r="E133" s="384" t="s">
        <v>682</v>
      </c>
      <c r="F133" s="384" t="s">
        <v>682</v>
      </c>
      <c r="G133" s="384" t="s">
        <v>682</v>
      </c>
    </row>
    <row r="134" spans="1:7" ht="16.5" x14ac:dyDescent="0.2">
      <c r="A134" s="89" t="s">
        <v>12</v>
      </c>
      <c r="B134" s="103"/>
      <c r="C134" s="103"/>
      <c r="D134" s="103"/>
      <c r="E134" s="103"/>
      <c r="F134" s="103"/>
      <c r="G134" s="103"/>
    </row>
    <row r="135" spans="1:7" ht="99.95" customHeight="1" x14ac:dyDescent="0.2">
      <c r="A135" s="534" t="s">
        <v>611</v>
      </c>
      <c r="B135" s="534"/>
      <c r="C135" s="534"/>
      <c r="D135" s="534"/>
      <c r="E135" s="534"/>
      <c r="F135" s="534"/>
      <c r="G135" s="534"/>
    </row>
    <row r="136" spans="1:7" ht="16.5" x14ac:dyDescent="0.2">
      <c r="A136" s="89"/>
      <c r="B136" s="103"/>
      <c r="C136" s="103"/>
      <c r="D136" s="106"/>
    </row>
    <row r="137" spans="1:7" x14ac:dyDescent="0.2">
      <c r="D137" s="107"/>
    </row>
    <row r="138" spans="1:7" ht="16.5" x14ac:dyDescent="0.2">
      <c r="A138" s="89"/>
      <c r="D138" s="107"/>
    </row>
  </sheetData>
  <mergeCells count="8">
    <mergeCell ref="A98:B98"/>
    <mergeCell ref="A135:G135"/>
    <mergeCell ref="A1:G1"/>
    <mergeCell ref="A2:G2"/>
    <mergeCell ref="A3:G3"/>
    <mergeCell ref="A4:A5"/>
    <mergeCell ref="B4:B5"/>
    <mergeCell ref="C4:G4"/>
  </mergeCells>
  <printOptions horizontalCentered="1"/>
  <pageMargins left="0.59055118110236227" right="0.59055118110236227" top="0.78740157480314965" bottom="0.59055118110236227" header="0.31496062992125984" footer="0.31496062992125984"/>
  <pageSetup paperSize="9" scale="68" fitToHeight="0" orientation="portrait" r:id="rId1"/>
  <headerFooter alignWithMargins="0">
    <oddFooter>&amp;C&amp;P&amp;R&amp;A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29"/>
  <sheetViews>
    <sheetView view="pageBreakPreview" zoomScale="60" zoomScaleNormal="100" workbookViewId="0">
      <selection activeCell="E31" sqref="E31"/>
    </sheetView>
  </sheetViews>
  <sheetFormatPr defaultRowHeight="12.75" x14ac:dyDescent="0.2"/>
  <cols>
    <col min="1" max="1" width="12.140625" style="1" customWidth="1"/>
    <col min="2" max="2" width="75.28515625" customWidth="1"/>
  </cols>
  <sheetData>
    <row r="1" spans="1:2" ht="18.75" x14ac:dyDescent="0.3">
      <c r="B1" s="3" t="s">
        <v>513</v>
      </c>
    </row>
    <row r="2" spans="1:2" ht="19.899999999999999" customHeight="1" x14ac:dyDescent="0.2">
      <c r="A2" s="47" t="s">
        <v>15</v>
      </c>
      <c r="B2" s="46" t="s">
        <v>255</v>
      </c>
    </row>
    <row r="3" spans="1:2" ht="19.899999999999999" customHeight="1" x14ac:dyDescent="0.2">
      <c r="A3" s="76" t="s">
        <v>14</v>
      </c>
      <c r="B3" s="79" t="s">
        <v>514</v>
      </c>
    </row>
    <row r="4" spans="1:2" ht="19.149999999999999" customHeight="1" x14ac:dyDescent="0.2">
      <c r="A4" s="77" t="s">
        <v>16</v>
      </c>
      <c r="B4" s="79" t="s">
        <v>558</v>
      </c>
    </row>
    <row r="5" spans="1:2" ht="19.149999999999999" customHeight="1" x14ac:dyDescent="0.2">
      <c r="A5" s="77">
        <v>2</v>
      </c>
      <c r="B5" s="79" t="s">
        <v>515</v>
      </c>
    </row>
    <row r="6" spans="1:2" ht="18.600000000000001" customHeight="1" x14ac:dyDescent="0.2">
      <c r="A6" s="77">
        <v>3</v>
      </c>
      <c r="B6" s="79" t="s">
        <v>516</v>
      </c>
    </row>
    <row r="7" spans="1:2" ht="18.600000000000001" customHeight="1" x14ac:dyDescent="0.2">
      <c r="A7" s="77">
        <v>4</v>
      </c>
      <c r="B7" s="79" t="s">
        <v>517</v>
      </c>
    </row>
    <row r="8" spans="1:2" ht="19.149999999999999" customHeight="1" x14ac:dyDescent="0.2">
      <c r="A8" s="77">
        <v>5</v>
      </c>
      <c r="B8" s="79" t="s">
        <v>518</v>
      </c>
    </row>
    <row r="9" spans="1:2" ht="19.899999999999999" customHeight="1" x14ac:dyDescent="0.2">
      <c r="A9" s="77">
        <v>6</v>
      </c>
      <c r="B9" s="79" t="s">
        <v>519</v>
      </c>
    </row>
    <row r="10" spans="1:2" ht="19.899999999999999" customHeight="1" x14ac:dyDescent="0.2">
      <c r="A10" s="77">
        <v>7</v>
      </c>
      <c r="B10" s="79" t="s">
        <v>520</v>
      </c>
    </row>
    <row r="11" spans="1:2" ht="21.6" customHeight="1" x14ac:dyDescent="0.2">
      <c r="A11" s="77">
        <v>8</v>
      </c>
      <c r="B11" s="79" t="s">
        <v>521</v>
      </c>
    </row>
    <row r="12" spans="1:2" ht="21.6" customHeight="1" x14ac:dyDescent="0.2">
      <c r="A12" s="77">
        <v>9</v>
      </c>
      <c r="B12" s="79" t="s">
        <v>578</v>
      </c>
    </row>
    <row r="13" spans="1:2" ht="19.149999999999999" customHeight="1" x14ac:dyDescent="0.2">
      <c r="A13" s="77">
        <v>10</v>
      </c>
      <c r="B13" s="79" t="s">
        <v>522</v>
      </c>
    </row>
    <row r="14" spans="1:2" ht="19.899999999999999" customHeight="1" x14ac:dyDescent="0.2">
      <c r="A14" s="77"/>
      <c r="B14" s="79" t="s">
        <v>523</v>
      </c>
    </row>
    <row r="15" spans="1:2" ht="18.75" x14ac:dyDescent="0.2">
      <c r="A15" s="77">
        <v>11</v>
      </c>
      <c r="B15" s="79" t="s">
        <v>524</v>
      </c>
    </row>
    <row r="16" spans="1:2" ht="18.75" x14ac:dyDescent="0.2">
      <c r="A16" s="77">
        <v>12</v>
      </c>
      <c r="B16" s="79" t="s">
        <v>248</v>
      </c>
    </row>
    <row r="17" spans="1:2" ht="18.75" x14ac:dyDescent="0.2">
      <c r="A17" s="77">
        <v>13</v>
      </c>
      <c r="B17" s="79" t="s">
        <v>525</v>
      </c>
    </row>
    <row r="18" spans="1:2" ht="18.75" x14ac:dyDescent="0.2">
      <c r="A18" s="77">
        <v>14</v>
      </c>
      <c r="B18" s="79" t="s">
        <v>526</v>
      </c>
    </row>
    <row r="19" spans="1:2" ht="18.75" x14ac:dyDescent="0.2">
      <c r="A19" s="77">
        <v>15</v>
      </c>
      <c r="B19" s="79" t="s">
        <v>527</v>
      </c>
    </row>
    <row r="20" spans="1:2" ht="18.75" x14ac:dyDescent="0.2">
      <c r="A20" s="77">
        <v>16</v>
      </c>
      <c r="B20" s="79" t="s">
        <v>528</v>
      </c>
    </row>
    <row r="21" spans="1:2" ht="18.75" x14ac:dyDescent="0.2">
      <c r="A21" s="77">
        <v>17</v>
      </c>
      <c r="B21" s="79" t="s">
        <v>529</v>
      </c>
    </row>
    <row r="22" spans="1:2" ht="18.75" x14ac:dyDescent="0.2">
      <c r="A22" s="77">
        <v>18</v>
      </c>
      <c r="B22" s="79" t="s">
        <v>530</v>
      </c>
    </row>
    <row r="23" spans="1:2" ht="20.45" customHeight="1" x14ac:dyDescent="0.2">
      <c r="A23" s="77">
        <v>19</v>
      </c>
      <c r="B23" s="79" t="s">
        <v>531</v>
      </c>
    </row>
    <row r="24" spans="1:2" ht="38.450000000000003" customHeight="1" x14ac:dyDescent="0.2">
      <c r="A24" s="77">
        <v>20</v>
      </c>
      <c r="B24" s="79" t="s">
        <v>649</v>
      </c>
    </row>
    <row r="25" spans="1:2" ht="20.45" customHeight="1" x14ac:dyDescent="0.2">
      <c r="A25" s="77">
        <v>21</v>
      </c>
      <c r="B25" s="79" t="s">
        <v>532</v>
      </c>
    </row>
    <row r="26" spans="1:2" ht="18.600000000000001" customHeight="1" x14ac:dyDescent="0.2">
      <c r="A26" s="77">
        <v>22</v>
      </c>
      <c r="B26" s="79" t="s">
        <v>533</v>
      </c>
    </row>
    <row r="27" spans="1:2" ht="18.600000000000001" customHeight="1" x14ac:dyDescent="0.2">
      <c r="A27" s="77">
        <v>23</v>
      </c>
      <c r="B27" s="79" t="s">
        <v>534</v>
      </c>
    </row>
    <row r="28" spans="1:2" ht="19.899999999999999" customHeight="1" x14ac:dyDescent="0.2">
      <c r="A28" s="77">
        <v>24</v>
      </c>
      <c r="B28" s="79" t="s">
        <v>535</v>
      </c>
    </row>
    <row r="29" spans="1:2" ht="20.45" customHeight="1" x14ac:dyDescent="0.2">
      <c r="A29" s="78">
        <v>25</v>
      </c>
      <c r="B29" s="80" t="s">
        <v>650</v>
      </c>
    </row>
  </sheetData>
  <phoneticPr fontId="9" type="noConversion"/>
  <printOptions horizontalCentered="1" verticalCentered="1"/>
  <pageMargins left="0.59055118110236227" right="0.59055118110236227" top="0.78740157480314965" bottom="0.39370078740157483" header="0.31496062992125984" footer="0.31496062992125984"/>
  <pageSetup paperSize="9" scale="9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view="pageBreakPreview" zoomScaleNormal="100" workbookViewId="0">
      <pane ySplit="4" topLeftCell="A5" activePane="bottomLeft" state="frozen"/>
      <selection activeCell="D95" sqref="D95"/>
      <selection pane="bottomLeft" activeCell="H8" sqref="H8"/>
    </sheetView>
  </sheetViews>
  <sheetFormatPr defaultRowHeight="12.75" x14ac:dyDescent="0.2"/>
  <cols>
    <col min="1" max="1" width="42.7109375" customWidth="1"/>
    <col min="2" max="2" width="11.85546875" customWidth="1"/>
    <col min="3" max="3" width="10.7109375" customWidth="1"/>
    <col min="4" max="4" width="12.85546875" customWidth="1"/>
    <col min="5" max="5" width="12.42578125" customWidth="1"/>
    <col min="6" max="6" width="19.5703125" customWidth="1"/>
    <col min="7" max="7" width="12.7109375" customWidth="1"/>
    <col min="8" max="8" width="15" customWidth="1"/>
    <col min="9" max="9" width="14.140625" customWidth="1"/>
    <col min="257" max="257" width="42.7109375" customWidth="1"/>
    <col min="258" max="258" width="11.85546875" customWidth="1"/>
    <col min="259" max="259" width="10.7109375" customWidth="1"/>
    <col min="260" max="260" width="12.85546875" customWidth="1"/>
    <col min="261" max="261" width="12.42578125" customWidth="1"/>
    <col min="262" max="262" width="19.5703125" customWidth="1"/>
    <col min="263" max="263" width="12.7109375" customWidth="1"/>
    <col min="264" max="264" width="15" customWidth="1"/>
    <col min="265" max="265" width="14.140625" customWidth="1"/>
    <col min="513" max="513" width="42.7109375" customWidth="1"/>
    <col min="514" max="514" width="11.85546875" customWidth="1"/>
    <col min="515" max="515" width="10.7109375" customWidth="1"/>
    <col min="516" max="516" width="12.85546875" customWidth="1"/>
    <col min="517" max="517" width="12.42578125" customWidth="1"/>
    <col min="518" max="518" width="19.5703125" customWidth="1"/>
    <col min="519" max="519" width="12.7109375" customWidth="1"/>
    <col min="520" max="520" width="15" customWidth="1"/>
    <col min="521" max="521" width="14.140625" customWidth="1"/>
    <col min="769" max="769" width="42.7109375" customWidth="1"/>
    <col min="770" max="770" width="11.85546875" customWidth="1"/>
    <col min="771" max="771" width="10.7109375" customWidth="1"/>
    <col min="772" max="772" width="12.85546875" customWidth="1"/>
    <col min="773" max="773" width="12.42578125" customWidth="1"/>
    <col min="774" max="774" width="19.5703125" customWidth="1"/>
    <col min="775" max="775" width="12.7109375" customWidth="1"/>
    <col min="776" max="776" width="15" customWidth="1"/>
    <col min="777" max="777" width="14.140625" customWidth="1"/>
    <col min="1025" max="1025" width="42.7109375" customWidth="1"/>
    <col min="1026" max="1026" width="11.85546875" customWidth="1"/>
    <col min="1027" max="1027" width="10.7109375" customWidth="1"/>
    <col min="1028" max="1028" width="12.85546875" customWidth="1"/>
    <col min="1029" max="1029" width="12.42578125" customWidth="1"/>
    <col min="1030" max="1030" width="19.5703125" customWidth="1"/>
    <col min="1031" max="1031" width="12.7109375" customWidth="1"/>
    <col min="1032" max="1032" width="15" customWidth="1"/>
    <col min="1033" max="1033" width="14.140625" customWidth="1"/>
    <col min="1281" max="1281" width="42.7109375" customWidth="1"/>
    <col min="1282" max="1282" width="11.85546875" customWidth="1"/>
    <col min="1283" max="1283" width="10.7109375" customWidth="1"/>
    <col min="1284" max="1284" width="12.85546875" customWidth="1"/>
    <col min="1285" max="1285" width="12.42578125" customWidth="1"/>
    <col min="1286" max="1286" width="19.5703125" customWidth="1"/>
    <col min="1287" max="1287" width="12.7109375" customWidth="1"/>
    <col min="1288" max="1288" width="15" customWidth="1"/>
    <col min="1289" max="1289" width="14.140625" customWidth="1"/>
    <col min="1537" max="1537" width="42.7109375" customWidth="1"/>
    <col min="1538" max="1538" width="11.85546875" customWidth="1"/>
    <col min="1539" max="1539" width="10.7109375" customWidth="1"/>
    <col min="1540" max="1540" width="12.85546875" customWidth="1"/>
    <col min="1541" max="1541" width="12.42578125" customWidth="1"/>
    <col min="1542" max="1542" width="19.5703125" customWidth="1"/>
    <col min="1543" max="1543" width="12.7109375" customWidth="1"/>
    <col min="1544" max="1544" width="15" customWidth="1"/>
    <col min="1545" max="1545" width="14.140625" customWidth="1"/>
    <col min="1793" max="1793" width="42.7109375" customWidth="1"/>
    <col min="1794" max="1794" width="11.85546875" customWidth="1"/>
    <col min="1795" max="1795" width="10.7109375" customWidth="1"/>
    <col min="1796" max="1796" width="12.85546875" customWidth="1"/>
    <col min="1797" max="1797" width="12.42578125" customWidth="1"/>
    <col min="1798" max="1798" width="19.5703125" customWidth="1"/>
    <col min="1799" max="1799" width="12.7109375" customWidth="1"/>
    <col min="1800" max="1800" width="15" customWidth="1"/>
    <col min="1801" max="1801" width="14.140625" customWidth="1"/>
    <col min="2049" max="2049" width="42.7109375" customWidth="1"/>
    <col min="2050" max="2050" width="11.85546875" customWidth="1"/>
    <col min="2051" max="2051" width="10.7109375" customWidth="1"/>
    <col min="2052" max="2052" width="12.85546875" customWidth="1"/>
    <col min="2053" max="2053" width="12.42578125" customWidth="1"/>
    <col min="2054" max="2054" width="19.5703125" customWidth="1"/>
    <col min="2055" max="2055" width="12.7109375" customWidth="1"/>
    <col min="2056" max="2056" width="15" customWidth="1"/>
    <col min="2057" max="2057" width="14.140625" customWidth="1"/>
    <col min="2305" max="2305" width="42.7109375" customWidth="1"/>
    <col min="2306" max="2306" width="11.85546875" customWidth="1"/>
    <col min="2307" max="2307" width="10.7109375" customWidth="1"/>
    <col min="2308" max="2308" width="12.85546875" customWidth="1"/>
    <col min="2309" max="2309" width="12.42578125" customWidth="1"/>
    <col min="2310" max="2310" width="19.5703125" customWidth="1"/>
    <col min="2311" max="2311" width="12.7109375" customWidth="1"/>
    <col min="2312" max="2312" width="15" customWidth="1"/>
    <col min="2313" max="2313" width="14.140625" customWidth="1"/>
    <col min="2561" max="2561" width="42.7109375" customWidth="1"/>
    <col min="2562" max="2562" width="11.85546875" customWidth="1"/>
    <col min="2563" max="2563" width="10.7109375" customWidth="1"/>
    <col min="2564" max="2564" width="12.85546875" customWidth="1"/>
    <col min="2565" max="2565" width="12.42578125" customWidth="1"/>
    <col min="2566" max="2566" width="19.5703125" customWidth="1"/>
    <col min="2567" max="2567" width="12.7109375" customWidth="1"/>
    <col min="2568" max="2568" width="15" customWidth="1"/>
    <col min="2569" max="2569" width="14.140625" customWidth="1"/>
    <col min="2817" max="2817" width="42.7109375" customWidth="1"/>
    <col min="2818" max="2818" width="11.85546875" customWidth="1"/>
    <col min="2819" max="2819" width="10.7109375" customWidth="1"/>
    <col min="2820" max="2820" width="12.85546875" customWidth="1"/>
    <col min="2821" max="2821" width="12.42578125" customWidth="1"/>
    <col min="2822" max="2822" width="19.5703125" customWidth="1"/>
    <col min="2823" max="2823" width="12.7109375" customWidth="1"/>
    <col min="2824" max="2824" width="15" customWidth="1"/>
    <col min="2825" max="2825" width="14.140625" customWidth="1"/>
    <col min="3073" max="3073" width="42.7109375" customWidth="1"/>
    <col min="3074" max="3074" width="11.85546875" customWidth="1"/>
    <col min="3075" max="3075" width="10.7109375" customWidth="1"/>
    <col min="3076" max="3076" width="12.85546875" customWidth="1"/>
    <col min="3077" max="3077" width="12.42578125" customWidth="1"/>
    <col min="3078" max="3078" width="19.5703125" customWidth="1"/>
    <col min="3079" max="3079" width="12.7109375" customWidth="1"/>
    <col min="3080" max="3080" width="15" customWidth="1"/>
    <col min="3081" max="3081" width="14.140625" customWidth="1"/>
    <col min="3329" max="3329" width="42.7109375" customWidth="1"/>
    <col min="3330" max="3330" width="11.85546875" customWidth="1"/>
    <col min="3331" max="3331" width="10.7109375" customWidth="1"/>
    <col min="3332" max="3332" width="12.85546875" customWidth="1"/>
    <col min="3333" max="3333" width="12.42578125" customWidth="1"/>
    <col min="3334" max="3334" width="19.5703125" customWidth="1"/>
    <col min="3335" max="3335" width="12.7109375" customWidth="1"/>
    <col min="3336" max="3336" width="15" customWidth="1"/>
    <col min="3337" max="3337" width="14.140625" customWidth="1"/>
    <col min="3585" max="3585" width="42.7109375" customWidth="1"/>
    <col min="3586" max="3586" width="11.85546875" customWidth="1"/>
    <col min="3587" max="3587" width="10.7109375" customWidth="1"/>
    <col min="3588" max="3588" width="12.85546875" customWidth="1"/>
    <col min="3589" max="3589" width="12.42578125" customWidth="1"/>
    <col min="3590" max="3590" width="19.5703125" customWidth="1"/>
    <col min="3591" max="3591" width="12.7109375" customWidth="1"/>
    <col min="3592" max="3592" width="15" customWidth="1"/>
    <col min="3593" max="3593" width="14.140625" customWidth="1"/>
    <col min="3841" max="3841" width="42.7109375" customWidth="1"/>
    <col min="3842" max="3842" width="11.85546875" customWidth="1"/>
    <col min="3843" max="3843" width="10.7109375" customWidth="1"/>
    <col min="3844" max="3844" width="12.85546875" customWidth="1"/>
    <col min="3845" max="3845" width="12.42578125" customWidth="1"/>
    <col min="3846" max="3846" width="19.5703125" customWidth="1"/>
    <col min="3847" max="3847" width="12.7109375" customWidth="1"/>
    <col min="3848" max="3848" width="15" customWidth="1"/>
    <col min="3849" max="3849" width="14.140625" customWidth="1"/>
    <col min="4097" max="4097" width="42.7109375" customWidth="1"/>
    <col min="4098" max="4098" width="11.85546875" customWidth="1"/>
    <col min="4099" max="4099" width="10.7109375" customWidth="1"/>
    <col min="4100" max="4100" width="12.85546875" customWidth="1"/>
    <col min="4101" max="4101" width="12.42578125" customWidth="1"/>
    <col min="4102" max="4102" width="19.5703125" customWidth="1"/>
    <col min="4103" max="4103" width="12.7109375" customWidth="1"/>
    <col min="4104" max="4104" width="15" customWidth="1"/>
    <col min="4105" max="4105" width="14.140625" customWidth="1"/>
    <col min="4353" max="4353" width="42.7109375" customWidth="1"/>
    <col min="4354" max="4354" width="11.85546875" customWidth="1"/>
    <col min="4355" max="4355" width="10.7109375" customWidth="1"/>
    <col min="4356" max="4356" width="12.85546875" customWidth="1"/>
    <col min="4357" max="4357" width="12.42578125" customWidth="1"/>
    <col min="4358" max="4358" width="19.5703125" customWidth="1"/>
    <col min="4359" max="4359" width="12.7109375" customWidth="1"/>
    <col min="4360" max="4360" width="15" customWidth="1"/>
    <col min="4361" max="4361" width="14.140625" customWidth="1"/>
    <col min="4609" max="4609" width="42.7109375" customWidth="1"/>
    <col min="4610" max="4610" width="11.85546875" customWidth="1"/>
    <col min="4611" max="4611" width="10.7109375" customWidth="1"/>
    <col min="4612" max="4612" width="12.85546875" customWidth="1"/>
    <col min="4613" max="4613" width="12.42578125" customWidth="1"/>
    <col min="4614" max="4614" width="19.5703125" customWidth="1"/>
    <col min="4615" max="4615" width="12.7109375" customWidth="1"/>
    <col min="4616" max="4616" width="15" customWidth="1"/>
    <col min="4617" max="4617" width="14.140625" customWidth="1"/>
    <col min="4865" max="4865" width="42.7109375" customWidth="1"/>
    <col min="4866" max="4866" width="11.85546875" customWidth="1"/>
    <col min="4867" max="4867" width="10.7109375" customWidth="1"/>
    <col min="4868" max="4868" width="12.85546875" customWidth="1"/>
    <col min="4869" max="4869" width="12.42578125" customWidth="1"/>
    <col min="4870" max="4870" width="19.5703125" customWidth="1"/>
    <col min="4871" max="4871" width="12.7109375" customWidth="1"/>
    <col min="4872" max="4872" width="15" customWidth="1"/>
    <col min="4873" max="4873" width="14.140625" customWidth="1"/>
    <col min="5121" max="5121" width="42.7109375" customWidth="1"/>
    <col min="5122" max="5122" width="11.85546875" customWidth="1"/>
    <col min="5123" max="5123" width="10.7109375" customWidth="1"/>
    <col min="5124" max="5124" width="12.85546875" customWidth="1"/>
    <col min="5125" max="5125" width="12.42578125" customWidth="1"/>
    <col min="5126" max="5126" width="19.5703125" customWidth="1"/>
    <col min="5127" max="5127" width="12.7109375" customWidth="1"/>
    <col min="5128" max="5128" width="15" customWidth="1"/>
    <col min="5129" max="5129" width="14.140625" customWidth="1"/>
    <col min="5377" max="5377" width="42.7109375" customWidth="1"/>
    <col min="5378" max="5378" width="11.85546875" customWidth="1"/>
    <col min="5379" max="5379" width="10.7109375" customWidth="1"/>
    <col min="5380" max="5380" width="12.85546875" customWidth="1"/>
    <col min="5381" max="5381" width="12.42578125" customWidth="1"/>
    <col min="5382" max="5382" width="19.5703125" customWidth="1"/>
    <col min="5383" max="5383" width="12.7109375" customWidth="1"/>
    <col min="5384" max="5384" width="15" customWidth="1"/>
    <col min="5385" max="5385" width="14.140625" customWidth="1"/>
    <col min="5633" max="5633" width="42.7109375" customWidth="1"/>
    <col min="5634" max="5634" width="11.85546875" customWidth="1"/>
    <col min="5635" max="5635" width="10.7109375" customWidth="1"/>
    <col min="5636" max="5636" width="12.85546875" customWidth="1"/>
    <col min="5637" max="5637" width="12.42578125" customWidth="1"/>
    <col min="5638" max="5638" width="19.5703125" customWidth="1"/>
    <col min="5639" max="5639" width="12.7109375" customWidth="1"/>
    <col min="5640" max="5640" width="15" customWidth="1"/>
    <col min="5641" max="5641" width="14.140625" customWidth="1"/>
    <col min="5889" max="5889" width="42.7109375" customWidth="1"/>
    <col min="5890" max="5890" width="11.85546875" customWidth="1"/>
    <col min="5891" max="5891" width="10.7109375" customWidth="1"/>
    <col min="5892" max="5892" width="12.85546875" customWidth="1"/>
    <col min="5893" max="5893" width="12.42578125" customWidth="1"/>
    <col min="5894" max="5894" width="19.5703125" customWidth="1"/>
    <col min="5895" max="5895" width="12.7109375" customWidth="1"/>
    <col min="5896" max="5896" width="15" customWidth="1"/>
    <col min="5897" max="5897" width="14.140625" customWidth="1"/>
    <col min="6145" max="6145" width="42.7109375" customWidth="1"/>
    <col min="6146" max="6146" width="11.85546875" customWidth="1"/>
    <col min="6147" max="6147" width="10.7109375" customWidth="1"/>
    <col min="6148" max="6148" width="12.85546875" customWidth="1"/>
    <col min="6149" max="6149" width="12.42578125" customWidth="1"/>
    <col min="6150" max="6150" width="19.5703125" customWidth="1"/>
    <col min="6151" max="6151" width="12.7109375" customWidth="1"/>
    <col min="6152" max="6152" width="15" customWidth="1"/>
    <col min="6153" max="6153" width="14.140625" customWidth="1"/>
    <col min="6401" max="6401" width="42.7109375" customWidth="1"/>
    <col min="6402" max="6402" width="11.85546875" customWidth="1"/>
    <col min="6403" max="6403" width="10.7109375" customWidth="1"/>
    <col min="6404" max="6404" width="12.85546875" customWidth="1"/>
    <col min="6405" max="6405" width="12.42578125" customWidth="1"/>
    <col min="6406" max="6406" width="19.5703125" customWidth="1"/>
    <col min="6407" max="6407" width="12.7109375" customWidth="1"/>
    <col min="6408" max="6408" width="15" customWidth="1"/>
    <col min="6409" max="6409" width="14.140625" customWidth="1"/>
    <col min="6657" max="6657" width="42.7109375" customWidth="1"/>
    <col min="6658" max="6658" width="11.85546875" customWidth="1"/>
    <col min="6659" max="6659" width="10.7109375" customWidth="1"/>
    <col min="6660" max="6660" width="12.85546875" customWidth="1"/>
    <col min="6661" max="6661" width="12.42578125" customWidth="1"/>
    <col min="6662" max="6662" width="19.5703125" customWidth="1"/>
    <col min="6663" max="6663" width="12.7109375" customWidth="1"/>
    <col min="6664" max="6664" width="15" customWidth="1"/>
    <col min="6665" max="6665" width="14.140625" customWidth="1"/>
    <col min="6913" max="6913" width="42.7109375" customWidth="1"/>
    <col min="6914" max="6914" width="11.85546875" customWidth="1"/>
    <col min="6915" max="6915" width="10.7109375" customWidth="1"/>
    <col min="6916" max="6916" width="12.85546875" customWidth="1"/>
    <col min="6917" max="6917" width="12.42578125" customWidth="1"/>
    <col min="6918" max="6918" width="19.5703125" customWidth="1"/>
    <col min="6919" max="6919" width="12.7109375" customWidth="1"/>
    <col min="6920" max="6920" width="15" customWidth="1"/>
    <col min="6921" max="6921" width="14.140625" customWidth="1"/>
    <col min="7169" max="7169" width="42.7109375" customWidth="1"/>
    <col min="7170" max="7170" width="11.85546875" customWidth="1"/>
    <col min="7171" max="7171" width="10.7109375" customWidth="1"/>
    <col min="7172" max="7172" width="12.85546875" customWidth="1"/>
    <col min="7173" max="7173" width="12.42578125" customWidth="1"/>
    <col min="7174" max="7174" width="19.5703125" customWidth="1"/>
    <col min="7175" max="7175" width="12.7109375" customWidth="1"/>
    <col min="7176" max="7176" width="15" customWidth="1"/>
    <col min="7177" max="7177" width="14.140625" customWidth="1"/>
    <col min="7425" max="7425" width="42.7109375" customWidth="1"/>
    <col min="7426" max="7426" width="11.85546875" customWidth="1"/>
    <col min="7427" max="7427" width="10.7109375" customWidth="1"/>
    <col min="7428" max="7428" width="12.85546875" customWidth="1"/>
    <col min="7429" max="7429" width="12.42578125" customWidth="1"/>
    <col min="7430" max="7430" width="19.5703125" customWidth="1"/>
    <col min="7431" max="7431" width="12.7109375" customWidth="1"/>
    <col min="7432" max="7432" width="15" customWidth="1"/>
    <col min="7433" max="7433" width="14.140625" customWidth="1"/>
    <col min="7681" max="7681" width="42.7109375" customWidth="1"/>
    <col min="7682" max="7682" width="11.85546875" customWidth="1"/>
    <col min="7683" max="7683" width="10.7109375" customWidth="1"/>
    <col min="7684" max="7684" width="12.85546875" customWidth="1"/>
    <col min="7685" max="7685" width="12.42578125" customWidth="1"/>
    <col min="7686" max="7686" width="19.5703125" customWidth="1"/>
    <col min="7687" max="7687" width="12.7109375" customWidth="1"/>
    <col min="7688" max="7688" width="15" customWidth="1"/>
    <col min="7689" max="7689" width="14.140625" customWidth="1"/>
    <col min="7937" max="7937" width="42.7109375" customWidth="1"/>
    <col min="7938" max="7938" width="11.85546875" customWidth="1"/>
    <col min="7939" max="7939" width="10.7109375" customWidth="1"/>
    <col min="7940" max="7940" width="12.85546875" customWidth="1"/>
    <col min="7941" max="7941" width="12.42578125" customWidth="1"/>
    <col min="7942" max="7942" width="19.5703125" customWidth="1"/>
    <col min="7943" max="7943" width="12.7109375" customWidth="1"/>
    <col min="7944" max="7944" width="15" customWidth="1"/>
    <col min="7945" max="7945" width="14.140625" customWidth="1"/>
    <col min="8193" max="8193" width="42.7109375" customWidth="1"/>
    <col min="8194" max="8194" width="11.85546875" customWidth="1"/>
    <col min="8195" max="8195" width="10.7109375" customWidth="1"/>
    <col min="8196" max="8196" width="12.85546875" customWidth="1"/>
    <col min="8197" max="8197" width="12.42578125" customWidth="1"/>
    <col min="8198" max="8198" width="19.5703125" customWidth="1"/>
    <col min="8199" max="8199" width="12.7109375" customWidth="1"/>
    <col min="8200" max="8200" width="15" customWidth="1"/>
    <col min="8201" max="8201" width="14.140625" customWidth="1"/>
    <col min="8449" max="8449" width="42.7109375" customWidth="1"/>
    <col min="8450" max="8450" width="11.85546875" customWidth="1"/>
    <col min="8451" max="8451" width="10.7109375" customWidth="1"/>
    <col min="8452" max="8452" width="12.85546875" customWidth="1"/>
    <col min="8453" max="8453" width="12.42578125" customWidth="1"/>
    <col min="8454" max="8454" width="19.5703125" customWidth="1"/>
    <col min="8455" max="8455" width="12.7109375" customWidth="1"/>
    <col min="8456" max="8456" width="15" customWidth="1"/>
    <col min="8457" max="8457" width="14.140625" customWidth="1"/>
    <col min="8705" max="8705" width="42.7109375" customWidth="1"/>
    <col min="8706" max="8706" width="11.85546875" customWidth="1"/>
    <col min="8707" max="8707" width="10.7109375" customWidth="1"/>
    <col min="8708" max="8708" width="12.85546875" customWidth="1"/>
    <col min="8709" max="8709" width="12.42578125" customWidth="1"/>
    <col min="8710" max="8710" width="19.5703125" customWidth="1"/>
    <col min="8711" max="8711" width="12.7109375" customWidth="1"/>
    <col min="8712" max="8712" width="15" customWidth="1"/>
    <col min="8713" max="8713" width="14.140625" customWidth="1"/>
    <col min="8961" max="8961" width="42.7109375" customWidth="1"/>
    <col min="8962" max="8962" width="11.85546875" customWidth="1"/>
    <col min="8963" max="8963" width="10.7109375" customWidth="1"/>
    <col min="8964" max="8964" width="12.85546875" customWidth="1"/>
    <col min="8965" max="8965" width="12.42578125" customWidth="1"/>
    <col min="8966" max="8966" width="19.5703125" customWidth="1"/>
    <col min="8967" max="8967" width="12.7109375" customWidth="1"/>
    <col min="8968" max="8968" width="15" customWidth="1"/>
    <col min="8969" max="8969" width="14.140625" customWidth="1"/>
    <col min="9217" max="9217" width="42.7109375" customWidth="1"/>
    <col min="9218" max="9218" width="11.85546875" customWidth="1"/>
    <col min="9219" max="9219" width="10.7109375" customWidth="1"/>
    <col min="9220" max="9220" width="12.85546875" customWidth="1"/>
    <col min="9221" max="9221" width="12.42578125" customWidth="1"/>
    <col min="9222" max="9222" width="19.5703125" customWidth="1"/>
    <col min="9223" max="9223" width="12.7109375" customWidth="1"/>
    <col min="9224" max="9224" width="15" customWidth="1"/>
    <col min="9225" max="9225" width="14.140625" customWidth="1"/>
    <col min="9473" max="9473" width="42.7109375" customWidth="1"/>
    <col min="9474" max="9474" width="11.85546875" customWidth="1"/>
    <col min="9475" max="9475" width="10.7109375" customWidth="1"/>
    <col min="9476" max="9476" width="12.85546875" customWidth="1"/>
    <col min="9477" max="9477" width="12.42578125" customWidth="1"/>
    <col min="9478" max="9478" width="19.5703125" customWidth="1"/>
    <col min="9479" max="9479" width="12.7109375" customWidth="1"/>
    <col min="9480" max="9480" width="15" customWidth="1"/>
    <col min="9481" max="9481" width="14.140625" customWidth="1"/>
    <col min="9729" max="9729" width="42.7109375" customWidth="1"/>
    <col min="9730" max="9730" width="11.85546875" customWidth="1"/>
    <col min="9731" max="9731" width="10.7109375" customWidth="1"/>
    <col min="9732" max="9732" width="12.85546875" customWidth="1"/>
    <col min="9733" max="9733" width="12.42578125" customWidth="1"/>
    <col min="9734" max="9734" width="19.5703125" customWidth="1"/>
    <col min="9735" max="9735" width="12.7109375" customWidth="1"/>
    <col min="9736" max="9736" width="15" customWidth="1"/>
    <col min="9737" max="9737" width="14.140625" customWidth="1"/>
    <col min="9985" max="9985" width="42.7109375" customWidth="1"/>
    <col min="9986" max="9986" width="11.85546875" customWidth="1"/>
    <col min="9987" max="9987" width="10.7109375" customWidth="1"/>
    <col min="9988" max="9988" width="12.85546875" customWidth="1"/>
    <col min="9989" max="9989" width="12.42578125" customWidth="1"/>
    <col min="9990" max="9990" width="19.5703125" customWidth="1"/>
    <col min="9991" max="9991" width="12.7109375" customWidth="1"/>
    <col min="9992" max="9992" width="15" customWidth="1"/>
    <col min="9993" max="9993" width="14.140625" customWidth="1"/>
    <col min="10241" max="10241" width="42.7109375" customWidth="1"/>
    <col min="10242" max="10242" width="11.85546875" customWidth="1"/>
    <col min="10243" max="10243" width="10.7109375" customWidth="1"/>
    <col min="10244" max="10244" width="12.85546875" customWidth="1"/>
    <col min="10245" max="10245" width="12.42578125" customWidth="1"/>
    <col min="10246" max="10246" width="19.5703125" customWidth="1"/>
    <col min="10247" max="10247" width="12.7109375" customWidth="1"/>
    <col min="10248" max="10248" width="15" customWidth="1"/>
    <col min="10249" max="10249" width="14.140625" customWidth="1"/>
    <col min="10497" max="10497" width="42.7109375" customWidth="1"/>
    <col min="10498" max="10498" width="11.85546875" customWidth="1"/>
    <col min="10499" max="10499" width="10.7109375" customWidth="1"/>
    <col min="10500" max="10500" width="12.85546875" customWidth="1"/>
    <col min="10501" max="10501" width="12.42578125" customWidth="1"/>
    <col min="10502" max="10502" width="19.5703125" customWidth="1"/>
    <col min="10503" max="10503" width="12.7109375" customWidth="1"/>
    <col min="10504" max="10504" width="15" customWidth="1"/>
    <col min="10505" max="10505" width="14.140625" customWidth="1"/>
    <col min="10753" max="10753" width="42.7109375" customWidth="1"/>
    <col min="10754" max="10754" width="11.85546875" customWidth="1"/>
    <col min="10755" max="10755" width="10.7109375" customWidth="1"/>
    <col min="10756" max="10756" width="12.85546875" customWidth="1"/>
    <col min="10757" max="10757" width="12.42578125" customWidth="1"/>
    <col min="10758" max="10758" width="19.5703125" customWidth="1"/>
    <col min="10759" max="10759" width="12.7109375" customWidth="1"/>
    <col min="10760" max="10760" width="15" customWidth="1"/>
    <col min="10761" max="10761" width="14.140625" customWidth="1"/>
    <col min="11009" max="11009" width="42.7109375" customWidth="1"/>
    <col min="11010" max="11010" width="11.85546875" customWidth="1"/>
    <col min="11011" max="11011" width="10.7109375" customWidth="1"/>
    <col min="11012" max="11012" width="12.85546875" customWidth="1"/>
    <col min="11013" max="11013" width="12.42578125" customWidth="1"/>
    <col min="11014" max="11014" width="19.5703125" customWidth="1"/>
    <col min="11015" max="11015" width="12.7109375" customWidth="1"/>
    <col min="11016" max="11016" width="15" customWidth="1"/>
    <col min="11017" max="11017" width="14.140625" customWidth="1"/>
    <col min="11265" max="11265" width="42.7109375" customWidth="1"/>
    <col min="11266" max="11266" width="11.85546875" customWidth="1"/>
    <col min="11267" max="11267" width="10.7109375" customWidth="1"/>
    <col min="11268" max="11268" width="12.85546875" customWidth="1"/>
    <col min="11269" max="11269" width="12.42578125" customWidth="1"/>
    <col min="11270" max="11270" width="19.5703125" customWidth="1"/>
    <col min="11271" max="11271" width="12.7109375" customWidth="1"/>
    <col min="11272" max="11272" width="15" customWidth="1"/>
    <col min="11273" max="11273" width="14.140625" customWidth="1"/>
    <col min="11521" max="11521" width="42.7109375" customWidth="1"/>
    <col min="11522" max="11522" width="11.85546875" customWidth="1"/>
    <col min="11523" max="11523" width="10.7109375" customWidth="1"/>
    <col min="11524" max="11524" width="12.85546875" customWidth="1"/>
    <col min="11525" max="11525" width="12.42578125" customWidth="1"/>
    <col min="11526" max="11526" width="19.5703125" customWidth="1"/>
    <col min="11527" max="11527" width="12.7109375" customWidth="1"/>
    <col min="11528" max="11528" width="15" customWidth="1"/>
    <col min="11529" max="11529" width="14.140625" customWidth="1"/>
    <col min="11777" max="11777" width="42.7109375" customWidth="1"/>
    <col min="11778" max="11778" width="11.85546875" customWidth="1"/>
    <col min="11779" max="11779" width="10.7109375" customWidth="1"/>
    <col min="11780" max="11780" width="12.85546875" customWidth="1"/>
    <col min="11781" max="11781" width="12.42578125" customWidth="1"/>
    <col min="11782" max="11782" width="19.5703125" customWidth="1"/>
    <col min="11783" max="11783" width="12.7109375" customWidth="1"/>
    <col min="11784" max="11784" width="15" customWidth="1"/>
    <col min="11785" max="11785" width="14.140625" customWidth="1"/>
    <col min="12033" max="12033" width="42.7109375" customWidth="1"/>
    <col min="12034" max="12034" width="11.85546875" customWidth="1"/>
    <col min="12035" max="12035" width="10.7109375" customWidth="1"/>
    <col min="12036" max="12036" width="12.85546875" customWidth="1"/>
    <col min="12037" max="12037" width="12.42578125" customWidth="1"/>
    <col min="12038" max="12038" width="19.5703125" customWidth="1"/>
    <col min="12039" max="12039" width="12.7109375" customWidth="1"/>
    <col min="12040" max="12040" width="15" customWidth="1"/>
    <col min="12041" max="12041" width="14.140625" customWidth="1"/>
    <col min="12289" max="12289" width="42.7109375" customWidth="1"/>
    <col min="12290" max="12290" width="11.85546875" customWidth="1"/>
    <col min="12291" max="12291" width="10.7109375" customWidth="1"/>
    <col min="12292" max="12292" width="12.85546875" customWidth="1"/>
    <col min="12293" max="12293" width="12.42578125" customWidth="1"/>
    <col min="12294" max="12294" width="19.5703125" customWidth="1"/>
    <col min="12295" max="12295" width="12.7109375" customWidth="1"/>
    <col min="12296" max="12296" width="15" customWidth="1"/>
    <col min="12297" max="12297" width="14.140625" customWidth="1"/>
    <col min="12545" max="12545" width="42.7109375" customWidth="1"/>
    <col min="12546" max="12546" width="11.85546875" customWidth="1"/>
    <col min="12547" max="12547" width="10.7109375" customWidth="1"/>
    <col min="12548" max="12548" width="12.85546875" customWidth="1"/>
    <col min="12549" max="12549" width="12.42578125" customWidth="1"/>
    <col min="12550" max="12550" width="19.5703125" customWidth="1"/>
    <col min="12551" max="12551" width="12.7109375" customWidth="1"/>
    <col min="12552" max="12552" width="15" customWidth="1"/>
    <col min="12553" max="12553" width="14.140625" customWidth="1"/>
    <col min="12801" max="12801" width="42.7109375" customWidth="1"/>
    <col min="12802" max="12802" width="11.85546875" customWidth="1"/>
    <col min="12803" max="12803" width="10.7109375" customWidth="1"/>
    <col min="12804" max="12804" width="12.85546875" customWidth="1"/>
    <col min="12805" max="12805" width="12.42578125" customWidth="1"/>
    <col min="12806" max="12806" width="19.5703125" customWidth="1"/>
    <col min="12807" max="12807" width="12.7109375" customWidth="1"/>
    <col min="12808" max="12808" width="15" customWidth="1"/>
    <col min="12809" max="12809" width="14.140625" customWidth="1"/>
    <col min="13057" max="13057" width="42.7109375" customWidth="1"/>
    <col min="13058" max="13058" width="11.85546875" customWidth="1"/>
    <col min="13059" max="13059" width="10.7109375" customWidth="1"/>
    <col min="13060" max="13060" width="12.85546875" customWidth="1"/>
    <col min="13061" max="13061" width="12.42578125" customWidth="1"/>
    <col min="13062" max="13062" width="19.5703125" customWidth="1"/>
    <col min="13063" max="13063" width="12.7109375" customWidth="1"/>
    <col min="13064" max="13064" width="15" customWidth="1"/>
    <col min="13065" max="13065" width="14.140625" customWidth="1"/>
    <col min="13313" max="13313" width="42.7109375" customWidth="1"/>
    <col min="13314" max="13314" width="11.85546875" customWidth="1"/>
    <col min="13315" max="13315" width="10.7109375" customWidth="1"/>
    <col min="13316" max="13316" width="12.85546875" customWidth="1"/>
    <col min="13317" max="13317" width="12.42578125" customWidth="1"/>
    <col min="13318" max="13318" width="19.5703125" customWidth="1"/>
    <col min="13319" max="13319" width="12.7109375" customWidth="1"/>
    <col min="13320" max="13320" width="15" customWidth="1"/>
    <col min="13321" max="13321" width="14.140625" customWidth="1"/>
    <col min="13569" max="13569" width="42.7109375" customWidth="1"/>
    <col min="13570" max="13570" width="11.85546875" customWidth="1"/>
    <col min="13571" max="13571" width="10.7109375" customWidth="1"/>
    <col min="13572" max="13572" width="12.85546875" customWidth="1"/>
    <col min="13573" max="13573" width="12.42578125" customWidth="1"/>
    <col min="13574" max="13574" width="19.5703125" customWidth="1"/>
    <col min="13575" max="13575" width="12.7109375" customWidth="1"/>
    <col min="13576" max="13576" width="15" customWidth="1"/>
    <col min="13577" max="13577" width="14.140625" customWidth="1"/>
    <col min="13825" max="13825" width="42.7109375" customWidth="1"/>
    <col min="13826" max="13826" width="11.85546875" customWidth="1"/>
    <col min="13827" max="13827" width="10.7109375" customWidth="1"/>
    <col min="13828" max="13828" width="12.85546875" customWidth="1"/>
    <col min="13829" max="13829" width="12.42578125" customWidth="1"/>
    <col min="13830" max="13830" width="19.5703125" customWidth="1"/>
    <col min="13831" max="13831" width="12.7109375" customWidth="1"/>
    <col min="13832" max="13832" width="15" customWidth="1"/>
    <col min="13833" max="13833" width="14.140625" customWidth="1"/>
    <col min="14081" max="14081" width="42.7109375" customWidth="1"/>
    <col min="14082" max="14082" width="11.85546875" customWidth="1"/>
    <col min="14083" max="14083" width="10.7109375" customWidth="1"/>
    <col min="14084" max="14084" width="12.85546875" customWidth="1"/>
    <col min="14085" max="14085" width="12.42578125" customWidth="1"/>
    <col min="14086" max="14086" width="19.5703125" customWidth="1"/>
    <col min="14087" max="14087" width="12.7109375" customWidth="1"/>
    <col min="14088" max="14088" width="15" customWidth="1"/>
    <col min="14089" max="14089" width="14.140625" customWidth="1"/>
    <col min="14337" max="14337" width="42.7109375" customWidth="1"/>
    <col min="14338" max="14338" width="11.85546875" customWidth="1"/>
    <col min="14339" max="14339" width="10.7109375" customWidth="1"/>
    <col min="14340" max="14340" width="12.85546875" customWidth="1"/>
    <col min="14341" max="14341" width="12.42578125" customWidth="1"/>
    <col min="14342" max="14342" width="19.5703125" customWidth="1"/>
    <col min="14343" max="14343" width="12.7109375" customWidth="1"/>
    <col min="14344" max="14344" width="15" customWidth="1"/>
    <col min="14345" max="14345" width="14.140625" customWidth="1"/>
    <col min="14593" max="14593" width="42.7109375" customWidth="1"/>
    <col min="14594" max="14594" width="11.85546875" customWidth="1"/>
    <col min="14595" max="14595" width="10.7109375" customWidth="1"/>
    <col min="14596" max="14596" width="12.85546875" customWidth="1"/>
    <col min="14597" max="14597" width="12.42578125" customWidth="1"/>
    <col min="14598" max="14598" width="19.5703125" customWidth="1"/>
    <col min="14599" max="14599" width="12.7109375" customWidth="1"/>
    <col min="14600" max="14600" width="15" customWidth="1"/>
    <col min="14601" max="14601" width="14.140625" customWidth="1"/>
    <col min="14849" max="14849" width="42.7109375" customWidth="1"/>
    <col min="14850" max="14850" width="11.85546875" customWidth="1"/>
    <col min="14851" max="14851" width="10.7109375" customWidth="1"/>
    <col min="14852" max="14852" width="12.85546875" customWidth="1"/>
    <col min="14853" max="14853" width="12.42578125" customWidth="1"/>
    <col min="14854" max="14854" width="19.5703125" customWidth="1"/>
    <col min="14855" max="14855" width="12.7109375" customWidth="1"/>
    <col min="14856" max="14856" width="15" customWidth="1"/>
    <col min="14857" max="14857" width="14.140625" customWidth="1"/>
    <col min="15105" max="15105" width="42.7109375" customWidth="1"/>
    <col min="15106" max="15106" width="11.85546875" customWidth="1"/>
    <col min="15107" max="15107" width="10.7109375" customWidth="1"/>
    <col min="15108" max="15108" width="12.85546875" customWidth="1"/>
    <col min="15109" max="15109" width="12.42578125" customWidth="1"/>
    <col min="15110" max="15110" width="19.5703125" customWidth="1"/>
    <col min="15111" max="15111" width="12.7109375" customWidth="1"/>
    <col min="15112" max="15112" width="15" customWidth="1"/>
    <col min="15113" max="15113" width="14.140625" customWidth="1"/>
    <col min="15361" max="15361" width="42.7109375" customWidth="1"/>
    <col min="15362" max="15362" width="11.85546875" customWidth="1"/>
    <col min="15363" max="15363" width="10.7109375" customWidth="1"/>
    <col min="15364" max="15364" width="12.85546875" customWidth="1"/>
    <col min="15365" max="15365" width="12.42578125" customWidth="1"/>
    <col min="15366" max="15366" width="19.5703125" customWidth="1"/>
    <col min="15367" max="15367" width="12.7109375" customWidth="1"/>
    <col min="15368" max="15368" width="15" customWidth="1"/>
    <col min="15369" max="15369" width="14.140625" customWidth="1"/>
    <col min="15617" max="15617" width="42.7109375" customWidth="1"/>
    <col min="15618" max="15618" width="11.85546875" customWidth="1"/>
    <col min="15619" max="15619" width="10.7109375" customWidth="1"/>
    <col min="15620" max="15620" width="12.85546875" customWidth="1"/>
    <col min="15621" max="15621" width="12.42578125" customWidth="1"/>
    <col min="15622" max="15622" width="19.5703125" customWidth="1"/>
    <col min="15623" max="15623" width="12.7109375" customWidth="1"/>
    <col min="15624" max="15624" width="15" customWidth="1"/>
    <col min="15625" max="15625" width="14.140625" customWidth="1"/>
    <col min="15873" max="15873" width="42.7109375" customWidth="1"/>
    <col min="15874" max="15874" width="11.85546875" customWidth="1"/>
    <col min="15875" max="15875" width="10.7109375" customWidth="1"/>
    <col min="15876" max="15876" width="12.85546875" customWidth="1"/>
    <col min="15877" max="15877" width="12.42578125" customWidth="1"/>
    <col min="15878" max="15878" width="19.5703125" customWidth="1"/>
    <col min="15879" max="15879" width="12.7109375" customWidth="1"/>
    <col min="15880" max="15880" width="15" customWidth="1"/>
    <col min="15881" max="15881" width="14.140625" customWidth="1"/>
    <col min="16129" max="16129" width="42.7109375" customWidth="1"/>
    <col min="16130" max="16130" width="11.85546875" customWidth="1"/>
    <col min="16131" max="16131" width="10.7109375" customWidth="1"/>
    <col min="16132" max="16132" width="12.85546875" customWidth="1"/>
    <col min="16133" max="16133" width="12.42578125" customWidth="1"/>
    <col min="16134" max="16134" width="19.5703125" customWidth="1"/>
    <col min="16135" max="16135" width="12.7109375" customWidth="1"/>
    <col min="16136" max="16136" width="15" customWidth="1"/>
    <col min="16137" max="16137" width="14.140625" customWidth="1"/>
  </cols>
  <sheetData>
    <row r="1" spans="1:9" ht="16.5" x14ac:dyDescent="0.25">
      <c r="A1" s="410" t="s">
        <v>245</v>
      </c>
      <c r="B1" s="524"/>
      <c r="C1" s="524"/>
      <c r="D1" s="524"/>
      <c r="E1" s="524"/>
      <c r="F1" s="524"/>
      <c r="G1" s="524"/>
      <c r="H1" s="524"/>
      <c r="I1" s="524"/>
    </row>
    <row r="2" spans="1:9" ht="33.75" customHeight="1" x14ac:dyDescent="0.2">
      <c r="A2" s="544" t="s">
        <v>907</v>
      </c>
      <c r="B2" s="545"/>
      <c r="C2" s="545"/>
      <c r="D2" s="545"/>
      <c r="E2" s="545"/>
      <c r="F2" s="545"/>
      <c r="G2" s="545"/>
      <c r="H2" s="545"/>
      <c r="I2" s="545"/>
    </row>
    <row r="3" spans="1:9" ht="15" x14ac:dyDescent="0.2">
      <c r="A3" s="546" t="s">
        <v>451</v>
      </c>
      <c r="B3" s="548" t="s">
        <v>318</v>
      </c>
      <c r="C3" s="549" t="s">
        <v>179</v>
      </c>
      <c r="D3" s="550"/>
      <c r="E3" s="550"/>
      <c r="F3" s="550" t="s">
        <v>180</v>
      </c>
      <c r="G3" s="550"/>
      <c r="H3" s="550"/>
      <c r="I3" s="550"/>
    </row>
    <row r="4" spans="1:9" ht="96" x14ac:dyDescent="0.2">
      <c r="A4" s="547"/>
      <c r="B4" s="548"/>
      <c r="C4" s="386" t="s">
        <v>186</v>
      </c>
      <c r="D4" s="387" t="s">
        <v>182</v>
      </c>
      <c r="E4" s="387" t="s">
        <v>183</v>
      </c>
      <c r="F4" s="331" t="s">
        <v>184</v>
      </c>
      <c r="G4" s="331" t="s">
        <v>185</v>
      </c>
      <c r="H4" s="331" t="s">
        <v>187</v>
      </c>
      <c r="I4" s="331" t="s">
        <v>181</v>
      </c>
    </row>
    <row r="5" spans="1:9" ht="15" x14ac:dyDescent="0.2">
      <c r="A5" s="334">
        <v>1</v>
      </c>
      <c r="B5" s="334">
        <v>2</v>
      </c>
      <c r="C5" s="333">
        <v>3</v>
      </c>
      <c r="D5" s="333">
        <v>4</v>
      </c>
      <c r="E5" s="333">
        <v>5</v>
      </c>
      <c r="F5" s="333">
        <v>6</v>
      </c>
      <c r="G5" s="333">
        <v>7</v>
      </c>
      <c r="H5" s="333">
        <v>8</v>
      </c>
      <c r="I5" s="333">
        <v>9</v>
      </c>
    </row>
    <row r="6" spans="1:9" ht="42.75" x14ac:dyDescent="0.2">
      <c r="A6" s="109" t="s">
        <v>908</v>
      </c>
      <c r="B6" s="335">
        <v>4727</v>
      </c>
      <c r="C6" s="336">
        <v>425</v>
      </c>
      <c r="D6" s="109"/>
      <c r="E6" s="337"/>
      <c r="F6" s="338" t="s">
        <v>909</v>
      </c>
      <c r="G6" s="109"/>
      <c r="H6" s="109">
        <v>1</v>
      </c>
      <c r="I6" s="337"/>
    </row>
    <row r="7" spans="1:9" ht="42.75" x14ac:dyDescent="0.2">
      <c r="A7" s="339" t="s">
        <v>910</v>
      </c>
      <c r="B7" s="340">
        <v>4180</v>
      </c>
      <c r="C7" s="341">
        <v>65</v>
      </c>
      <c r="D7" s="339"/>
      <c r="E7" s="342"/>
      <c r="F7" s="338" t="s">
        <v>909</v>
      </c>
      <c r="G7" s="339"/>
      <c r="H7" s="339"/>
      <c r="I7" s="342"/>
    </row>
    <row r="8" spans="1:9" ht="42.75" x14ac:dyDescent="0.2">
      <c r="A8" s="109" t="s">
        <v>911</v>
      </c>
      <c r="B8" s="336">
        <v>8907</v>
      </c>
      <c r="C8" s="336">
        <v>33</v>
      </c>
      <c r="D8" s="109">
        <v>1.6</v>
      </c>
      <c r="E8" s="109"/>
      <c r="F8" s="338" t="s">
        <v>909</v>
      </c>
      <c r="G8" s="109"/>
      <c r="H8" s="109"/>
      <c r="I8" s="337"/>
    </row>
    <row r="9" spans="1:9" ht="42.75" x14ac:dyDescent="0.2">
      <c r="A9" s="109" t="s">
        <v>912</v>
      </c>
      <c r="B9" s="336">
        <v>8907</v>
      </c>
      <c r="C9" s="336">
        <v>8</v>
      </c>
      <c r="D9" s="109">
        <v>1.9</v>
      </c>
      <c r="E9" s="109"/>
      <c r="F9" s="338" t="s">
        <v>909</v>
      </c>
      <c r="G9" s="109"/>
      <c r="H9" s="109">
        <v>1</v>
      </c>
      <c r="I9" s="337"/>
    </row>
    <row r="10" spans="1:9" ht="42.75" x14ac:dyDescent="0.2">
      <c r="A10" s="109" t="s">
        <v>913</v>
      </c>
      <c r="B10" s="336">
        <v>4180</v>
      </c>
      <c r="C10" s="336">
        <v>10</v>
      </c>
      <c r="D10" s="109">
        <v>1.5</v>
      </c>
      <c r="E10" s="109"/>
      <c r="F10" s="338" t="s">
        <v>909</v>
      </c>
      <c r="G10" s="109"/>
      <c r="H10" s="109"/>
      <c r="I10" s="337"/>
    </row>
    <row r="11" spans="1:9" ht="42.75" x14ac:dyDescent="0.2">
      <c r="A11" s="109" t="s">
        <v>914</v>
      </c>
      <c r="B11" s="336">
        <v>8907</v>
      </c>
      <c r="C11" s="336">
        <v>25</v>
      </c>
      <c r="D11" s="109">
        <v>1.6</v>
      </c>
      <c r="E11" s="109"/>
      <c r="F11" s="338" t="s">
        <v>909</v>
      </c>
      <c r="G11" s="109"/>
      <c r="H11" s="109">
        <v>1</v>
      </c>
      <c r="I11" s="337"/>
    </row>
    <row r="12" spans="1:9" ht="42.75" x14ac:dyDescent="0.2">
      <c r="A12" s="109" t="s">
        <v>915</v>
      </c>
      <c r="B12" s="336">
        <v>8907</v>
      </c>
      <c r="C12" s="336">
        <v>7</v>
      </c>
      <c r="D12" s="109">
        <v>1.7</v>
      </c>
      <c r="E12" s="109"/>
      <c r="F12" s="338" t="s">
        <v>909</v>
      </c>
      <c r="G12" s="109"/>
      <c r="H12" s="109">
        <v>1</v>
      </c>
      <c r="I12" s="337"/>
    </row>
    <row r="13" spans="1:9" ht="42.75" x14ac:dyDescent="0.2">
      <c r="A13" s="109" t="s">
        <v>916</v>
      </c>
      <c r="B13" s="336">
        <v>8907</v>
      </c>
      <c r="C13" s="336">
        <v>129</v>
      </c>
      <c r="D13" s="109"/>
      <c r="E13" s="109"/>
      <c r="F13" s="338" t="s">
        <v>909</v>
      </c>
      <c r="G13" s="109"/>
      <c r="H13" s="109">
        <v>1</v>
      </c>
      <c r="I13" s="337"/>
    </row>
    <row r="14" spans="1:9" ht="42.75" x14ac:dyDescent="0.2">
      <c r="A14" s="109" t="s">
        <v>917</v>
      </c>
      <c r="B14" s="336">
        <v>1854</v>
      </c>
      <c r="C14" s="336">
        <v>30</v>
      </c>
      <c r="D14" s="109">
        <v>1.8</v>
      </c>
      <c r="E14" s="343"/>
      <c r="F14" s="338" t="s">
        <v>909</v>
      </c>
      <c r="G14" s="343"/>
      <c r="H14" s="109"/>
      <c r="I14" s="337"/>
    </row>
    <row r="15" spans="1:9" ht="42.75" x14ac:dyDescent="0.2">
      <c r="A15" s="109" t="s">
        <v>918</v>
      </c>
      <c r="B15" s="336">
        <v>8907</v>
      </c>
      <c r="C15" s="336">
        <v>9</v>
      </c>
      <c r="D15" s="343">
        <v>1.8</v>
      </c>
      <c r="E15" s="343"/>
      <c r="F15" s="338" t="s">
        <v>909</v>
      </c>
      <c r="G15" s="343"/>
      <c r="H15" s="109"/>
      <c r="I15" s="337"/>
    </row>
    <row r="16" spans="1:9" ht="42.75" x14ac:dyDescent="0.2">
      <c r="A16" s="109" t="s">
        <v>919</v>
      </c>
      <c r="B16" s="336">
        <v>1854</v>
      </c>
      <c r="C16" s="336">
        <v>60</v>
      </c>
      <c r="D16" s="343"/>
      <c r="E16" s="109"/>
      <c r="F16" s="338" t="s">
        <v>909</v>
      </c>
      <c r="G16" s="109"/>
      <c r="H16" s="109"/>
      <c r="I16" s="337"/>
    </row>
    <row r="17" spans="1:9" ht="42.75" x14ac:dyDescent="0.2">
      <c r="A17" s="344" t="s">
        <v>920</v>
      </c>
      <c r="B17" s="336">
        <v>1173</v>
      </c>
      <c r="C17" s="336">
        <v>60</v>
      </c>
      <c r="D17" s="343"/>
      <c r="E17" s="109"/>
      <c r="F17" s="338" t="s">
        <v>909</v>
      </c>
      <c r="G17" s="109"/>
      <c r="H17" s="109"/>
      <c r="I17" s="337"/>
    </row>
    <row r="18" spans="1:9" ht="42.75" x14ac:dyDescent="0.2">
      <c r="A18" s="344" t="s">
        <v>921</v>
      </c>
      <c r="B18" s="336">
        <v>2114</v>
      </c>
      <c r="C18" s="336">
        <v>60</v>
      </c>
      <c r="D18" s="343"/>
      <c r="E18" s="109"/>
      <c r="F18" s="338" t="s">
        <v>909</v>
      </c>
      <c r="G18" s="109"/>
      <c r="H18" s="109">
        <v>1</v>
      </c>
      <c r="I18" s="337"/>
    </row>
    <row r="19" spans="1:9" ht="42.75" x14ac:dyDescent="0.2">
      <c r="A19" s="344" t="s">
        <v>922</v>
      </c>
      <c r="B19" s="336">
        <v>444</v>
      </c>
      <c r="C19" s="336">
        <v>60</v>
      </c>
      <c r="D19" s="343"/>
      <c r="E19" s="109"/>
      <c r="F19" s="338" t="s">
        <v>909</v>
      </c>
      <c r="G19" s="109"/>
      <c r="H19" s="109"/>
      <c r="I19" s="337"/>
    </row>
    <row r="20" spans="1:9" ht="42.75" x14ac:dyDescent="0.2">
      <c r="A20" s="344" t="s">
        <v>923</v>
      </c>
      <c r="B20" s="336">
        <v>840</v>
      </c>
      <c r="C20" s="336">
        <v>60</v>
      </c>
      <c r="D20" s="343"/>
      <c r="E20" s="109"/>
      <c r="F20" s="338" t="s">
        <v>909</v>
      </c>
      <c r="G20" s="109"/>
      <c r="H20" s="109"/>
      <c r="I20" s="337"/>
    </row>
    <row r="21" spans="1:9" ht="42.75" x14ac:dyDescent="0.2">
      <c r="A21" s="344" t="s">
        <v>924</v>
      </c>
      <c r="B21" s="336">
        <v>1415</v>
      </c>
      <c r="C21" s="336">
        <v>60</v>
      </c>
      <c r="D21" s="343"/>
      <c r="E21" s="109"/>
      <c r="F21" s="338" t="s">
        <v>909</v>
      </c>
      <c r="G21" s="109"/>
      <c r="H21" s="109"/>
      <c r="I21" s="337"/>
    </row>
    <row r="22" spans="1:9" ht="30" x14ac:dyDescent="0.2">
      <c r="A22" s="345" t="s">
        <v>925</v>
      </c>
      <c r="B22" s="336">
        <v>63</v>
      </c>
      <c r="C22" s="336">
        <v>30</v>
      </c>
      <c r="D22" s="343"/>
      <c r="E22" s="109"/>
      <c r="F22" s="109" t="s">
        <v>735</v>
      </c>
      <c r="G22" s="109">
        <v>1</v>
      </c>
      <c r="H22" s="109"/>
      <c r="I22" s="337"/>
    </row>
    <row r="23" spans="1:9" ht="42.75" x14ac:dyDescent="0.2">
      <c r="A23" s="345" t="s">
        <v>926</v>
      </c>
      <c r="B23" s="336">
        <v>39</v>
      </c>
      <c r="C23" s="336">
        <v>30</v>
      </c>
      <c r="D23" s="343"/>
      <c r="E23" s="109"/>
      <c r="F23" s="338" t="s">
        <v>909</v>
      </c>
      <c r="G23" s="109"/>
      <c r="H23" s="109"/>
      <c r="I23" s="337"/>
    </row>
    <row r="24" spans="1:9" ht="42.75" x14ac:dyDescent="0.2">
      <c r="A24" s="345" t="s">
        <v>927</v>
      </c>
      <c r="B24" s="336">
        <v>271</v>
      </c>
      <c r="C24" s="336">
        <v>58</v>
      </c>
      <c r="D24" s="343"/>
      <c r="E24" s="109"/>
      <c r="F24" s="338" t="s">
        <v>909</v>
      </c>
      <c r="G24" s="109"/>
      <c r="H24" s="109"/>
      <c r="I24" s="337"/>
    </row>
    <row r="25" spans="1:9" ht="30" x14ac:dyDescent="0.2">
      <c r="A25" s="345" t="s">
        <v>928</v>
      </c>
      <c r="B25" s="336">
        <v>115</v>
      </c>
      <c r="C25" s="336">
        <v>29</v>
      </c>
      <c r="D25" s="343"/>
      <c r="E25" s="109"/>
      <c r="F25" s="109" t="s">
        <v>735</v>
      </c>
      <c r="G25" s="109">
        <v>1</v>
      </c>
      <c r="H25" s="109"/>
      <c r="I25" s="337"/>
    </row>
    <row r="26" spans="1:9" ht="30" x14ac:dyDescent="0.2">
      <c r="A26" s="345" t="s">
        <v>929</v>
      </c>
      <c r="B26" s="336">
        <v>216</v>
      </c>
      <c r="C26" s="336">
        <v>30</v>
      </c>
      <c r="D26" s="343"/>
      <c r="E26" s="109"/>
      <c r="F26" s="109" t="s">
        <v>735</v>
      </c>
      <c r="G26" s="343">
        <v>1</v>
      </c>
      <c r="H26" s="109"/>
      <c r="I26" s="337"/>
    </row>
    <row r="27" spans="1:9" ht="30" x14ac:dyDescent="0.2">
      <c r="A27" s="345" t="s">
        <v>930</v>
      </c>
      <c r="B27" s="336">
        <v>184</v>
      </c>
      <c r="C27" s="336">
        <v>25</v>
      </c>
      <c r="D27" s="343"/>
      <c r="E27" s="109"/>
      <c r="F27" s="109" t="s">
        <v>735</v>
      </c>
      <c r="G27" s="343">
        <v>1</v>
      </c>
      <c r="H27" s="109"/>
      <c r="I27" s="337"/>
    </row>
    <row r="28" spans="1:9" ht="42.75" x14ac:dyDescent="0.2">
      <c r="A28" s="345" t="s">
        <v>931</v>
      </c>
      <c r="B28" s="336">
        <v>74</v>
      </c>
      <c r="C28" s="336">
        <v>30</v>
      </c>
      <c r="D28" s="343"/>
      <c r="E28" s="109"/>
      <c r="F28" s="338" t="s">
        <v>909</v>
      </c>
      <c r="G28" s="109"/>
      <c r="H28" s="109"/>
      <c r="I28" s="337"/>
    </row>
    <row r="29" spans="1:9" ht="42.75" x14ac:dyDescent="0.2">
      <c r="A29" s="345" t="s">
        <v>932</v>
      </c>
      <c r="B29" s="336">
        <v>86</v>
      </c>
      <c r="C29" s="336">
        <v>19</v>
      </c>
      <c r="D29" s="343"/>
      <c r="E29" s="109"/>
      <c r="F29" s="338" t="s">
        <v>909</v>
      </c>
      <c r="G29" s="109"/>
      <c r="H29" s="109"/>
      <c r="I29" s="337"/>
    </row>
    <row r="30" spans="1:9" ht="30" x14ac:dyDescent="0.2">
      <c r="A30" s="345" t="s">
        <v>933</v>
      </c>
      <c r="B30" s="336">
        <v>199</v>
      </c>
      <c r="C30" s="336">
        <v>33</v>
      </c>
      <c r="D30" s="343"/>
      <c r="E30" s="109"/>
      <c r="F30" s="109" t="s">
        <v>735</v>
      </c>
      <c r="G30" s="109">
        <v>1</v>
      </c>
      <c r="H30" s="109"/>
      <c r="I30" s="337"/>
    </row>
    <row r="31" spans="1:9" ht="30" x14ac:dyDescent="0.2">
      <c r="A31" s="345" t="s">
        <v>934</v>
      </c>
      <c r="B31" s="336">
        <v>60</v>
      </c>
      <c r="C31" s="336">
        <v>16</v>
      </c>
      <c r="D31" s="343"/>
      <c r="E31" s="109"/>
      <c r="F31" s="109" t="s">
        <v>735</v>
      </c>
      <c r="G31" s="109">
        <v>1</v>
      </c>
      <c r="H31" s="109"/>
      <c r="I31" s="337"/>
    </row>
    <row r="32" spans="1:9" ht="42.75" x14ac:dyDescent="0.2">
      <c r="A32" s="345" t="s">
        <v>935</v>
      </c>
      <c r="B32" s="336">
        <v>168</v>
      </c>
      <c r="C32" s="336">
        <v>30</v>
      </c>
      <c r="D32" s="343"/>
      <c r="E32" s="109"/>
      <c r="F32" s="338" t="s">
        <v>909</v>
      </c>
      <c r="G32" s="109"/>
      <c r="H32" s="109"/>
      <c r="I32" s="337"/>
    </row>
    <row r="33" spans="1:9" ht="42.75" x14ac:dyDescent="0.2">
      <c r="A33" s="345" t="s">
        <v>936</v>
      </c>
      <c r="B33" s="336">
        <v>582</v>
      </c>
      <c r="C33" s="336">
        <v>55</v>
      </c>
      <c r="D33" s="343"/>
      <c r="E33" s="109"/>
      <c r="F33" s="338" t="s">
        <v>909</v>
      </c>
      <c r="G33" s="109"/>
      <c r="H33" s="109"/>
      <c r="I33" s="337"/>
    </row>
    <row r="34" spans="1:9" ht="30" x14ac:dyDescent="0.2">
      <c r="A34" s="345" t="s">
        <v>937</v>
      </c>
      <c r="B34" s="336">
        <v>282</v>
      </c>
      <c r="C34" s="336">
        <v>29</v>
      </c>
      <c r="D34" s="109"/>
      <c r="E34" s="109"/>
      <c r="F34" s="109" t="s">
        <v>735</v>
      </c>
      <c r="G34" s="109">
        <v>1</v>
      </c>
      <c r="H34" s="109"/>
      <c r="I34" s="337"/>
    </row>
    <row r="35" spans="1:9" ht="30" x14ac:dyDescent="0.2">
      <c r="A35" s="345" t="s">
        <v>938</v>
      </c>
      <c r="B35" s="336">
        <v>264</v>
      </c>
      <c r="C35" s="336">
        <v>20</v>
      </c>
      <c r="D35" s="109"/>
      <c r="E35" s="109"/>
      <c r="F35" s="109" t="s">
        <v>735</v>
      </c>
      <c r="G35" s="109">
        <v>1</v>
      </c>
      <c r="H35" s="109"/>
      <c r="I35" s="337"/>
    </row>
    <row r="36" spans="1:9" ht="42.75" x14ac:dyDescent="0.2">
      <c r="A36" s="345" t="s">
        <v>939</v>
      </c>
      <c r="B36" s="336">
        <v>818</v>
      </c>
      <c r="C36" s="336">
        <v>30</v>
      </c>
      <c r="D36" s="109"/>
      <c r="E36" s="109"/>
      <c r="F36" s="338" t="s">
        <v>909</v>
      </c>
      <c r="G36" s="109"/>
      <c r="H36" s="109"/>
      <c r="I36" s="337"/>
    </row>
    <row r="37" spans="1:9" ht="30" x14ac:dyDescent="0.2">
      <c r="A37" s="345" t="s">
        <v>940</v>
      </c>
      <c r="B37" s="336">
        <v>54</v>
      </c>
      <c r="C37" s="336">
        <v>10</v>
      </c>
      <c r="D37" s="109"/>
      <c r="E37" s="109"/>
      <c r="F37" s="109" t="s">
        <v>735</v>
      </c>
      <c r="G37" s="109">
        <v>1</v>
      </c>
      <c r="H37" s="109"/>
      <c r="I37" s="337"/>
    </row>
    <row r="38" spans="1:9" ht="42.75" x14ac:dyDescent="0.2">
      <c r="A38" s="345" t="s">
        <v>941</v>
      </c>
      <c r="B38" s="336">
        <v>1061</v>
      </c>
      <c r="C38" s="336">
        <v>55</v>
      </c>
      <c r="D38" s="109"/>
      <c r="E38" s="109"/>
      <c r="F38" s="338" t="s">
        <v>909</v>
      </c>
      <c r="G38" s="109"/>
      <c r="H38" s="109"/>
      <c r="I38" s="337"/>
    </row>
    <row r="39" spans="1:9" ht="30" x14ac:dyDescent="0.2">
      <c r="A39" s="345" t="s">
        <v>942</v>
      </c>
      <c r="B39" s="336">
        <v>168</v>
      </c>
      <c r="C39" s="336">
        <v>16</v>
      </c>
      <c r="D39" s="109"/>
      <c r="E39" s="109"/>
      <c r="F39" s="109" t="s">
        <v>735</v>
      </c>
      <c r="G39" s="109">
        <v>1</v>
      </c>
      <c r="H39" s="109"/>
      <c r="I39" s="337"/>
    </row>
    <row r="40" spans="1:9" ht="30" x14ac:dyDescent="0.2">
      <c r="A40" s="345" t="s">
        <v>943</v>
      </c>
      <c r="B40" s="336">
        <v>226</v>
      </c>
      <c r="C40" s="336">
        <v>22</v>
      </c>
      <c r="D40" s="109"/>
      <c r="E40" s="109"/>
      <c r="F40" s="109" t="s">
        <v>735</v>
      </c>
      <c r="G40" s="109">
        <v>1</v>
      </c>
      <c r="H40" s="109"/>
      <c r="I40" s="337"/>
    </row>
    <row r="41" spans="1:9" ht="30" x14ac:dyDescent="0.2">
      <c r="A41" s="345" t="s">
        <v>944</v>
      </c>
      <c r="B41" s="336">
        <v>206</v>
      </c>
      <c r="C41" s="336">
        <v>30</v>
      </c>
      <c r="D41" s="109"/>
      <c r="E41" s="109"/>
      <c r="F41" s="109" t="s">
        <v>735</v>
      </c>
      <c r="G41" s="109">
        <v>1</v>
      </c>
      <c r="H41" s="109"/>
      <c r="I41" s="337"/>
    </row>
    <row r="42" spans="1:9" ht="30" x14ac:dyDescent="0.2">
      <c r="A42" s="345" t="s">
        <v>945</v>
      </c>
      <c r="B42" s="336">
        <v>343</v>
      </c>
      <c r="C42" s="336">
        <v>22</v>
      </c>
      <c r="D42" s="109"/>
      <c r="E42" s="109"/>
      <c r="F42" s="109" t="s">
        <v>735</v>
      </c>
      <c r="G42" s="109">
        <v>1</v>
      </c>
      <c r="H42" s="109"/>
      <c r="I42" s="337"/>
    </row>
    <row r="43" spans="1:9" ht="42.75" x14ac:dyDescent="0.2">
      <c r="A43" s="345" t="s">
        <v>946</v>
      </c>
      <c r="B43" s="336">
        <v>402</v>
      </c>
      <c r="C43" s="336">
        <v>33</v>
      </c>
      <c r="D43" s="109"/>
      <c r="E43" s="109"/>
      <c r="F43" s="338" t="s">
        <v>909</v>
      </c>
      <c r="G43" s="109"/>
      <c r="H43" s="109"/>
      <c r="I43" s="337"/>
    </row>
    <row r="44" spans="1:9" ht="42.75" x14ac:dyDescent="0.2">
      <c r="A44" s="345" t="s">
        <v>947</v>
      </c>
      <c r="B44" s="336">
        <v>226</v>
      </c>
      <c r="C44" s="336">
        <v>19</v>
      </c>
      <c r="D44" s="109"/>
      <c r="E44" s="109"/>
      <c r="F44" s="338" t="s">
        <v>909</v>
      </c>
      <c r="G44" s="109"/>
      <c r="H44" s="109"/>
      <c r="I44" s="337"/>
    </row>
    <row r="45" spans="1:9" ht="42.75" x14ac:dyDescent="0.2">
      <c r="A45" s="345" t="s">
        <v>948</v>
      </c>
      <c r="B45" s="336">
        <v>276</v>
      </c>
      <c r="C45" s="336">
        <v>22</v>
      </c>
      <c r="D45" s="109"/>
      <c r="E45" s="109"/>
      <c r="F45" s="338" t="s">
        <v>909</v>
      </c>
      <c r="G45" s="109"/>
      <c r="H45" s="109"/>
      <c r="I45" s="337"/>
    </row>
    <row r="46" spans="1:9" ht="30" x14ac:dyDescent="0.2">
      <c r="A46" s="345" t="s">
        <v>949</v>
      </c>
      <c r="B46" s="336">
        <v>324</v>
      </c>
      <c r="C46" s="336">
        <v>34</v>
      </c>
      <c r="D46" s="109"/>
      <c r="E46" s="109"/>
      <c r="F46" s="109" t="s">
        <v>735</v>
      </c>
      <c r="G46" s="109">
        <v>1</v>
      </c>
      <c r="H46" s="109"/>
      <c r="I46" s="337"/>
    </row>
    <row r="47" spans="1:9" ht="30" x14ac:dyDescent="0.2">
      <c r="A47" s="345" t="s">
        <v>950</v>
      </c>
      <c r="B47" s="336">
        <v>234</v>
      </c>
      <c r="C47" s="336">
        <v>50</v>
      </c>
      <c r="D47" s="109"/>
      <c r="E47" s="109"/>
      <c r="F47" s="109" t="s">
        <v>735</v>
      </c>
      <c r="G47" s="109">
        <v>1</v>
      </c>
      <c r="H47" s="109"/>
      <c r="I47" s="337"/>
    </row>
    <row r="48" spans="1:9" ht="42.75" x14ac:dyDescent="0.2">
      <c r="A48" s="345" t="s">
        <v>951</v>
      </c>
      <c r="B48" s="336">
        <v>703</v>
      </c>
      <c r="C48" s="336">
        <v>55</v>
      </c>
      <c r="D48" s="109"/>
      <c r="E48" s="109"/>
      <c r="F48" s="338" t="s">
        <v>909</v>
      </c>
      <c r="G48" s="109"/>
      <c r="H48" s="109"/>
      <c r="I48" s="337"/>
    </row>
    <row r="49" spans="1:9" ht="30" x14ac:dyDescent="0.2">
      <c r="A49" s="345" t="s">
        <v>952</v>
      </c>
      <c r="B49" s="336">
        <v>407</v>
      </c>
      <c r="C49" s="336">
        <v>45</v>
      </c>
      <c r="D49" s="343"/>
      <c r="E49" s="109"/>
      <c r="F49" s="109" t="s">
        <v>735</v>
      </c>
      <c r="G49" s="109">
        <v>1</v>
      </c>
      <c r="H49" s="109"/>
      <c r="I49" s="337"/>
    </row>
    <row r="50" spans="1:9" ht="42.75" x14ac:dyDescent="0.2">
      <c r="A50" s="345" t="s">
        <v>953</v>
      </c>
      <c r="B50" s="336">
        <v>60</v>
      </c>
      <c r="C50" s="336">
        <v>16</v>
      </c>
      <c r="D50" s="343"/>
      <c r="E50" s="109"/>
      <c r="F50" s="338" t="s">
        <v>909</v>
      </c>
      <c r="G50" s="109"/>
      <c r="H50" s="109"/>
      <c r="I50" s="337"/>
    </row>
  </sheetData>
  <mergeCells count="6">
    <mergeCell ref="A1:I1"/>
    <mergeCell ref="A2:I2"/>
    <mergeCell ref="A3:A4"/>
    <mergeCell ref="B3:B4"/>
    <mergeCell ref="C3:E3"/>
    <mergeCell ref="F3:I3"/>
  </mergeCells>
  <printOptions horizontalCentered="1"/>
  <pageMargins left="0.59055118110236227" right="0.19685039370078741" top="0.31496062992125984" bottom="0" header="0.31496062992125984" footer="0"/>
  <pageSetup paperSize="9" scale="64" fitToHeight="0" orientation="portrait" r:id="rId1"/>
  <headerFooter alignWithMargins="0">
    <oddFooter>&amp;C&amp;P&amp;R&amp;A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topLeftCell="A15" zoomScale="65" zoomScaleNormal="65" workbookViewId="0">
      <selection activeCell="P17" sqref="P17"/>
    </sheetView>
  </sheetViews>
  <sheetFormatPr defaultColWidth="8.85546875" defaultRowHeight="12.75" x14ac:dyDescent="0.2"/>
  <cols>
    <col min="1" max="1" width="36.28515625" style="293" customWidth="1"/>
    <col min="2" max="2" width="6.85546875" style="214" customWidth="1"/>
    <col min="3" max="3" width="13" style="214" customWidth="1"/>
    <col min="4" max="4" width="10" style="214" customWidth="1"/>
    <col min="5" max="5" width="10.5703125" style="294" customWidth="1"/>
    <col min="6" max="6" width="17" style="214" customWidth="1"/>
    <col min="7" max="7" width="7.5703125" style="214" customWidth="1"/>
    <col min="8" max="8" width="7.140625" style="214" customWidth="1"/>
    <col min="9" max="9" width="6.5703125" style="214" customWidth="1"/>
    <col min="10" max="256" width="8.85546875" style="214"/>
    <col min="257" max="257" width="36.28515625" style="214" customWidth="1"/>
    <col min="258" max="258" width="6.85546875" style="214" customWidth="1"/>
    <col min="259" max="259" width="13" style="214" customWidth="1"/>
    <col min="260" max="260" width="10" style="214" customWidth="1"/>
    <col min="261" max="261" width="10.5703125" style="214" customWidth="1"/>
    <col min="262" max="262" width="17" style="214" customWidth="1"/>
    <col min="263" max="263" width="7.5703125" style="214" customWidth="1"/>
    <col min="264" max="264" width="7.140625" style="214" customWidth="1"/>
    <col min="265" max="265" width="6.5703125" style="214" customWidth="1"/>
    <col min="266" max="512" width="8.85546875" style="214"/>
    <col min="513" max="513" width="36.28515625" style="214" customWidth="1"/>
    <col min="514" max="514" width="6.85546875" style="214" customWidth="1"/>
    <col min="515" max="515" width="13" style="214" customWidth="1"/>
    <col min="516" max="516" width="10" style="214" customWidth="1"/>
    <col min="517" max="517" width="10.5703125" style="214" customWidth="1"/>
    <col min="518" max="518" width="17" style="214" customWidth="1"/>
    <col min="519" max="519" width="7.5703125" style="214" customWidth="1"/>
    <col min="520" max="520" width="7.140625" style="214" customWidth="1"/>
    <col min="521" max="521" width="6.5703125" style="214" customWidth="1"/>
    <col min="522" max="768" width="8.85546875" style="214"/>
    <col min="769" max="769" width="36.28515625" style="214" customWidth="1"/>
    <col min="770" max="770" width="6.85546875" style="214" customWidth="1"/>
    <col min="771" max="771" width="13" style="214" customWidth="1"/>
    <col min="772" max="772" width="10" style="214" customWidth="1"/>
    <col min="773" max="773" width="10.5703125" style="214" customWidth="1"/>
    <col min="774" max="774" width="17" style="214" customWidth="1"/>
    <col min="775" max="775" width="7.5703125" style="214" customWidth="1"/>
    <col min="776" max="776" width="7.140625" style="214" customWidth="1"/>
    <col min="777" max="777" width="6.5703125" style="214" customWidth="1"/>
    <col min="778" max="1024" width="8.85546875" style="214"/>
    <col min="1025" max="1025" width="36.28515625" style="214" customWidth="1"/>
    <col min="1026" max="1026" width="6.85546875" style="214" customWidth="1"/>
    <col min="1027" max="1027" width="13" style="214" customWidth="1"/>
    <col min="1028" max="1028" width="10" style="214" customWidth="1"/>
    <col min="1029" max="1029" width="10.5703125" style="214" customWidth="1"/>
    <col min="1030" max="1030" width="17" style="214" customWidth="1"/>
    <col min="1031" max="1031" width="7.5703125" style="214" customWidth="1"/>
    <col min="1032" max="1032" width="7.140625" style="214" customWidth="1"/>
    <col min="1033" max="1033" width="6.5703125" style="214" customWidth="1"/>
    <col min="1034" max="1280" width="8.85546875" style="214"/>
    <col min="1281" max="1281" width="36.28515625" style="214" customWidth="1"/>
    <col min="1282" max="1282" width="6.85546875" style="214" customWidth="1"/>
    <col min="1283" max="1283" width="13" style="214" customWidth="1"/>
    <col min="1284" max="1284" width="10" style="214" customWidth="1"/>
    <col min="1285" max="1285" width="10.5703125" style="214" customWidth="1"/>
    <col min="1286" max="1286" width="17" style="214" customWidth="1"/>
    <col min="1287" max="1287" width="7.5703125" style="214" customWidth="1"/>
    <col min="1288" max="1288" width="7.140625" style="214" customWidth="1"/>
    <col min="1289" max="1289" width="6.5703125" style="214" customWidth="1"/>
    <col min="1290" max="1536" width="8.85546875" style="214"/>
    <col min="1537" max="1537" width="36.28515625" style="214" customWidth="1"/>
    <col min="1538" max="1538" width="6.85546875" style="214" customWidth="1"/>
    <col min="1539" max="1539" width="13" style="214" customWidth="1"/>
    <col min="1540" max="1540" width="10" style="214" customWidth="1"/>
    <col min="1541" max="1541" width="10.5703125" style="214" customWidth="1"/>
    <col min="1542" max="1542" width="17" style="214" customWidth="1"/>
    <col min="1543" max="1543" width="7.5703125" style="214" customWidth="1"/>
    <col min="1544" max="1544" width="7.140625" style="214" customWidth="1"/>
    <col min="1545" max="1545" width="6.5703125" style="214" customWidth="1"/>
    <col min="1546" max="1792" width="8.85546875" style="214"/>
    <col min="1793" max="1793" width="36.28515625" style="214" customWidth="1"/>
    <col min="1794" max="1794" width="6.85546875" style="214" customWidth="1"/>
    <col min="1795" max="1795" width="13" style="214" customWidth="1"/>
    <col min="1796" max="1796" width="10" style="214" customWidth="1"/>
    <col min="1797" max="1797" width="10.5703125" style="214" customWidth="1"/>
    <col min="1798" max="1798" width="17" style="214" customWidth="1"/>
    <col min="1799" max="1799" width="7.5703125" style="214" customWidth="1"/>
    <col min="1800" max="1800" width="7.140625" style="214" customWidth="1"/>
    <col min="1801" max="1801" width="6.5703125" style="214" customWidth="1"/>
    <col min="1802" max="2048" width="8.85546875" style="214"/>
    <col min="2049" max="2049" width="36.28515625" style="214" customWidth="1"/>
    <col min="2050" max="2050" width="6.85546875" style="214" customWidth="1"/>
    <col min="2051" max="2051" width="13" style="214" customWidth="1"/>
    <col min="2052" max="2052" width="10" style="214" customWidth="1"/>
    <col min="2053" max="2053" width="10.5703125" style="214" customWidth="1"/>
    <col min="2054" max="2054" width="17" style="214" customWidth="1"/>
    <col min="2055" max="2055" width="7.5703125" style="214" customWidth="1"/>
    <col min="2056" max="2056" width="7.140625" style="214" customWidth="1"/>
    <col min="2057" max="2057" width="6.5703125" style="214" customWidth="1"/>
    <col min="2058" max="2304" width="8.85546875" style="214"/>
    <col min="2305" max="2305" width="36.28515625" style="214" customWidth="1"/>
    <col min="2306" max="2306" width="6.85546875" style="214" customWidth="1"/>
    <col min="2307" max="2307" width="13" style="214" customWidth="1"/>
    <col min="2308" max="2308" width="10" style="214" customWidth="1"/>
    <col min="2309" max="2309" width="10.5703125" style="214" customWidth="1"/>
    <col min="2310" max="2310" width="17" style="214" customWidth="1"/>
    <col min="2311" max="2311" width="7.5703125" style="214" customWidth="1"/>
    <col min="2312" max="2312" width="7.140625" style="214" customWidth="1"/>
    <col min="2313" max="2313" width="6.5703125" style="214" customWidth="1"/>
    <col min="2314" max="2560" width="8.85546875" style="214"/>
    <col min="2561" max="2561" width="36.28515625" style="214" customWidth="1"/>
    <col min="2562" max="2562" width="6.85546875" style="214" customWidth="1"/>
    <col min="2563" max="2563" width="13" style="214" customWidth="1"/>
    <col min="2564" max="2564" width="10" style="214" customWidth="1"/>
    <col min="2565" max="2565" width="10.5703125" style="214" customWidth="1"/>
    <col min="2566" max="2566" width="17" style="214" customWidth="1"/>
    <col min="2567" max="2567" width="7.5703125" style="214" customWidth="1"/>
    <col min="2568" max="2568" width="7.140625" style="214" customWidth="1"/>
    <col min="2569" max="2569" width="6.5703125" style="214" customWidth="1"/>
    <col min="2570" max="2816" width="8.85546875" style="214"/>
    <col min="2817" max="2817" width="36.28515625" style="214" customWidth="1"/>
    <col min="2818" max="2818" width="6.85546875" style="214" customWidth="1"/>
    <col min="2819" max="2819" width="13" style="214" customWidth="1"/>
    <col min="2820" max="2820" width="10" style="214" customWidth="1"/>
    <col min="2821" max="2821" width="10.5703125" style="214" customWidth="1"/>
    <col min="2822" max="2822" width="17" style="214" customWidth="1"/>
    <col min="2823" max="2823" width="7.5703125" style="214" customWidth="1"/>
    <col min="2824" max="2824" width="7.140625" style="214" customWidth="1"/>
    <col min="2825" max="2825" width="6.5703125" style="214" customWidth="1"/>
    <col min="2826" max="3072" width="8.85546875" style="214"/>
    <col min="3073" max="3073" width="36.28515625" style="214" customWidth="1"/>
    <col min="3074" max="3074" width="6.85546875" style="214" customWidth="1"/>
    <col min="3075" max="3075" width="13" style="214" customWidth="1"/>
    <col min="3076" max="3076" width="10" style="214" customWidth="1"/>
    <col min="3077" max="3077" width="10.5703125" style="214" customWidth="1"/>
    <col min="3078" max="3078" width="17" style="214" customWidth="1"/>
    <col min="3079" max="3079" width="7.5703125" style="214" customWidth="1"/>
    <col min="3080" max="3080" width="7.140625" style="214" customWidth="1"/>
    <col min="3081" max="3081" width="6.5703125" style="214" customWidth="1"/>
    <col min="3082" max="3328" width="8.85546875" style="214"/>
    <col min="3329" max="3329" width="36.28515625" style="214" customWidth="1"/>
    <col min="3330" max="3330" width="6.85546875" style="214" customWidth="1"/>
    <col min="3331" max="3331" width="13" style="214" customWidth="1"/>
    <col min="3332" max="3332" width="10" style="214" customWidth="1"/>
    <col min="3333" max="3333" width="10.5703125" style="214" customWidth="1"/>
    <col min="3334" max="3334" width="17" style="214" customWidth="1"/>
    <col min="3335" max="3335" width="7.5703125" style="214" customWidth="1"/>
    <col min="3336" max="3336" width="7.140625" style="214" customWidth="1"/>
    <col min="3337" max="3337" width="6.5703125" style="214" customWidth="1"/>
    <col min="3338" max="3584" width="8.85546875" style="214"/>
    <col min="3585" max="3585" width="36.28515625" style="214" customWidth="1"/>
    <col min="3586" max="3586" width="6.85546875" style="214" customWidth="1"/>
    <col min="3587" max="3587" width="13" style="214" customWidth="1"/>
    <col min="3588" max="3588" width="10" style="214" customWidth="1"/>
    <col min="3589" max="3589" width="10.5703125" style="214" customWidth="1"/>
    <col min="3590" max="3590" width="17" style="214" customWidth="1"/>
    <col min="3591" max="3591" width="7.5703125" style="214" customWidth="1"/>
    <col min="3592" max="3592" width="7.140625" style="214" customWidth="1"/>
    <col min="3593" max="3593" width="6.5703125" style="214" customWidth="1"/>
    <col min="3594" max="3840" width="8.85546875" style="214"/>
    <col min="3841" max="3841" width="36.28515625" style="214" customWidth="1"/>
    <col min="3842" max="3842" width="6.85546875" style="214" customWidth="1"/>
    <col min="3843" max="3843" width="13" style="214" customWidth="1"/>
    <col min="3844" max="3844" width="10" style="214" customWidth="1"/>
    <col min="3845" max="3845" width="10.5703125" style="214" customWidth="1"/>
    <col min="3846" max="3846" width="17" style="214" customWidth="1"/>
    <col min="3847" max="3847" width="7.5703125" style="214" customWidth="1"/>
    <col min="3848" max="3848" width="7.140625" style="214" customWidth="1"/>
    <col min="3849" max="3849" width="6.5703125" style="214" customWidth="1"/>
    <col min="3850" max="4096" width="8.85546875" style="214"/>
    <col min="4097" max="4097" width="36.28515625" style="214" customWidth="1"/>
    <col min="4098" max="4098" width="6.85546875" style="214" customWidth="1"/>
    <col min="4099" max="4099" width="13" style="214" customWidth="1"/>
    <col min="4100" max="4100" width="10" style="214" customWidth="1"/>
    <col min="4101" max="4101" width="10.5703125" style="214" customWidth="1"/>
    <col min="4102" max="4102" width="17" style="214" customWidth="1"/>
    <col min="4103" max="4103" width="7.5703125" style="214" customWidth="1"/>
    <col min="4104" max="4104" width="7.140625" style="214" customWidth="1"/>
    <col min="4105" max="4105" width="6.5703125" style="214" customWidth="1"/>
    <col min="4106" max="4352" width="8.85546875" style="214"/>
    <col min="4353" max="4353" width="36.28515625" style="214" customWidth="1"/>
    <col min="4354" max="4354" width="6.85546875" style="214" customWidth="1"/>
    <col min="4355" max="4355" width="13" style="214" customWidth="1"/>
    <col min="4356" max="4356" width="10" style="214" customWidth="1"/>
    <col min="4357" max="4357" width="10.5703125" style="214" customWidth="1"/>
    <col min="4358" max="4358" width="17" style="214" customWidth="1"/>
    <col min="4359" max="4359" width="7.5703125" style="214" customWidth="1"/>
    <col min="4360" max="4360" width="7.140625" style="214" customWidth="1"/>
    <col min="4361" max="4361" width="6.5703125" style="214" customWidth="1"/>
    <col min="4362" max="4608" width="8.85546875" style="214"/>
    <col min="4609" max="4609" width="36.28515625" style="214" customWidth="1"/>
    <col min="4610" max="4610" width="6.85546875" style="214" customWidth="1"/>
    <col min="4611" max="4611" width="13" style="214" customWidth="1"/>
    <col min="4612" max="4612" width="10" style="214" customWidth="1"/>
    <col min="4613" max="4613" width="10.5703125" style="214" customWidth="1"/>
    <col min="4614" max="4614" width="17" style="214" customWidth="1"/>
    <col min="4615" max="4615" width="7.5703125" style="214" customWidth="1"/>
    <col min="4616" max="4616" width="7.140625" style="214" customWidth="1"/>
    <col min="4617" max="4617" width="6.5703125" style="214" customWidth="1"/>
    <col min="4618" max="4864" width="8.85546875" style="214"/>
    <col min="4865" max="4865" width="36.28515625" style="214" customWidth="1"/>
    <col min="4866" max="4866" width="6.85546875" style="214" customWidth="1"/>
    <col min="4867" max="4867" width="13" style="214" customWidth="1"/>
    <col min="4868" max="4868" width="10" style="214" customWidth="1"/>
    <col min="4869" max="4869" width="10.5703125" style="214" customWidth="1"/>
    <col min="4870" max="4870" width="17" style="214" customWidth="1"/>
    <col min="4871" max="4871" width="7.5703125" style="214" customWidth="1"/>
    <col min="4872" max="4872" width="7.140625" style="214" customWidth="1"/>
    <col min="4873" max="4873" width="6.5703125" style="214" customWidth="1"/>
    <col min="4874" max="5120" width="8.85546875" style="214"/>
    <col min="5121" max="5121" width="36.28515625" style="214" customWidth="1"/>
    <col min="5122" max="5122" width="6.85546875" style="214" customWidth="1"/>
    <col min="5123" max="5123" width="13" style="214" customWidth="1"/>
    <col min="5124" max="5124" width="10" style="214" customWidth="1"/>
    <col min="5125" max="5125" width="10.5703125" style="214" customWidth="1"/>
    <col min="5126" max="5126" width="17" style="214" customWidth="1"/>
    <col min="5127" max="5127" width="7.5703125" style="214" customWidth="1"/>
    <col min="5128" max="5128" width="7.140625" style="214" customWidth="1"/>
    <col min="5129" max="5129" width="6.5703125" style="214" customWidth="1"/>
    <col min="5130" max="5376" width="8.85546875" style="214"/>
    <col min="5377" max="5377" width="36.28515625" style="214" customWidth="1"/>
    <col min="5378" max="5378" width="6.85546875" style="214" customWidth="1"/>
    <col min="5379" max="5379" width="13" style="214" customWidth="1"/>
    <col min="5380" max="5380" width="10" style="214" customWidth="1"/>
    <col min="5381" max="5381" width="10.5703125" style="214" customWidth="1"/>
    <col min="5382" max="5382" width="17" style="214" customWidth="1"/>
    <col min="5383" max="5383" width="7.5703125" style="214" customWidth="1"/>
    <col min="5384" max="5384" width="7.140625" style="214" customWidth="1"/>
    <col min="5385" max="5385" width="6.5703125" style="214" customWidth="1"/>
    <col min="5386" max="5632" width="8.85546875" style="214"/>
    <col min="5633" max="5633" width="36.28515625" style="214" customWidth="1"/>
    <col min="5634" max="5634" width="6.85546875" style="214" customWidth="1"/>
    <col min="5635" max="5635" width="13" style="214" customWidth="1"/>
    <col min="5636" max="5636" width="10" style="214" customWidth="1"/>
    <col min="5637" max="5637" width="10.5703125" style="214" customWidth="1"/>
    <col min="5638" max="5638" width="17" style="214" customWidth="1"/>
    <col min="5639" max="5639" width="7.5703125" style="214" customWidth="1"/>
    <col min="5640" max="5640" width="7.140625" style="214" customWidth="1"/>
    <col min="5641" max="5641" width="6.5703125" style="214" customWidth="1"/>
    <col min="5642" max="5888" width="8.85546875" style="214"/>
    <col min="5889" max="5889" width="36.28515625" style="214" customWidth="1"/>
    <col min="5890" max="5890" width="6.85546875" style="214" customWidth="1"/>
    <col min="5891" max="5891" width="13" style="214" customWidth="1"/>
    <col min="5892" max="5892" width="10" style="214" customWidth="1"/>
    <col min="5893" max="5893" width="10.5703125" style="214" customWidth="1"/>
    <col min="5894" max="5894" width="17" style="214" customWidth="1"/>
    <col min="5895" max="5895" width="7.5703125" style="214" customWidth="1"/>
    <col min="5896" max="5896" width="7.140625" style="214" customWidth="1"/>
    <col min="5897" max="5897" width="6.5703125" style="214" customWidth="1"/>
    <col min="5898" max="6144" width="8.85546875" style="214"/>
    <col min="6145" max="6145" width="36.28515625" style="214" customWidth="1"/>
    <col min="6146" max="6146" width="6.85546875" style="214" customWidth="1"/>
    <col min="6147" max="6147" width="13" style="214" customWidth="1"/>
    <col min="6148" max="6148" width="10" style="214" customWidth="1"/>
    <col min="6149" max="6149" width="10.5703125" style="214" customWidth="1"/>
    <col min="6150" max="6150" width="17" style="214" customWidth="1"/>
    <col min="6151" max="6151" width="7.5703125" style="214" customWidth="1"/>
    <col min="6152" max="6152" width="7.140625" style="214" customWidth="1"/>
    <col min="6153" max="6153" width="6.5703125" style="214" customWidth="1"/>
    <col min="6154" max="6400" width="8.85546875" style="214"/>
    <col min="6401" max="6401" width="36.28515625" style="214" customWidth="1"/>
    <col min="6402" max="6402" width="6.85546875" style="214" customWidth="1"/>
    <col min="6403" max="6403" width="13" style="214" customWidth="1"/>
    <col min="6404" max="6404" width="10" style="214" customWidth="1"/>
    <col min="6405" max="6405" width="10.5703125" style="214" customWidth="1"/>
    <col min="6406" max="6406" width="17" style="214" customWidth="1"/>
    <col min="6407" max="6407" width="7.5703125" style="214" customWidth="1"/>
    <col min="6408" max="6408" width="7.140625" style="214" customWidth="1"/>
    <col min="6409" max="6409" width="6.5703125" style="214" customWidth="1"/>
    <col min="6410" max="6656" width="8.85546875" style="214"/>
    <col min="6657" max="6657" width="36.28515625" style="214" customWidth="1"/>
    <col min="6658" max="6658" width="6.85546875" style="214" customWidth="1"/>
    <col min="6659" max="6659" width="13" style="214" customWidth="1"/>
    <col min="6660" max="6660" width="10" style="214" customWidth="1"/>
    <col min="6661" max="6661" width="10.5703125" style="214" customWidth="1"/>
    <col min="6662" max="6662" width="17" style="214" customWidth="1"/>
    <col min="6663" max="6663" width="7.5703125" style="214" customWidth="1"/>
    <col min="6664" max="6664" width="7.140625" style="214" customWidth="1"/>
    <col min="6665" max="6665" width="6.5703125" style="214" customWidth="1"/>
    <col min="6666" max="6912" width="8.85546875" style="214"/>
    <col min="6913" max="6913" width="36.28515625" style="214" customWidth="1"/>
    <col min="6914" max="6914" width="6.85546875" style="214" customWidth="1"/>
    <col min="6915" max="6915" width="13" style="214" customWidth="1"/>
    <col min="6916" max="6916" width="10" style="214" customWidth="1"/>
    <col min="6917" max="6917" width="10.5703125" style="214" customWidth="1"/>
    <col min="6918" max="6918" width="17" style="214" customWidth="1"/>
    <col min="6919" max="6919" width="7.5703125" style="214" customWidth="1"/>
    <col min="6920" max="6920" width="7.140625" style="214" customWidth="1"/>
    <col min="6921" max="6921" width="6.5703125" style="214" customWidth="1"/>
    <col min="6922" max="7168" width="8.85546875" style="214"/>
    <col min="7169" max="7169" width="36.28515625" style="214" customWidth="1"/>
    <col min="7170" max="7170" width="6.85546875" style="214" customWidth="1"/>
    <col min="7171" max="7171" width="13" style="214" customWidth="1"/>
    <col min="7172" max="7172" width="10" style="214" customWidth="1"/>
    <col min="7173" max="7173" width="10.5703125" style="214" customWidth="1"/>
    <col min="7174" max="7174" width="17" style="214" customWidth="1"/>
    <col min="7175" max="7175" width="7.5703125" style="214" customWidth="1"/>
    <col min="7176" max="7176" width="7.140625" style="214" customWidth="1"/>
    <col min="7177" max="7177" width="6.5703125" style="214" customWidth="1"/>
    <col min="7178" max="7424" width="8.85546875" style="214"/>
    <col min="7425" max="7425" width="36.28515625" style="214" customWidth="1"/>
    <col min="7426" max="7426" width="6.85546875" style="214" customWidth="1"/>
    <col min="7427" max="7427" width="13" style="214" customWidth="1"/>
    <col min="7428" max="7428" width="10" style="214" customWidth="1"/>
    <col min="7429" max="7429" width="10.5703125" style="214" customWidth="1"/>
    <col min="7430" max="7430" width="17" style="214" customWidth="1"/>
    <col min="7431" max="7431" width="7.5703125" style="214" customWidth="1"/>
    <col min="7432" max="7432" width="7.140625" style="214" customWidth="1"/>
    <col min="7433" max="7433" width="6.5703125" style="214" customWidth="1"/>
    <col min="7434" max="7680" width="8.85546875" style="214"/>
    <col min="7681" max="7681" width="36.28515625" style="214" customWidth="1"/>
    <col min="7682" max="7682" width="6.85546875" style="214" customWidth="1"/>
    <col min="7683" max="7683" width="13" style="214" customWidth="1"/>
    <col min="7684" max="7684" width="10" style="214" customWidth="1"/>
    <col min="7685" max="7685" width="10.5703125" style="214" customWidth="1"/>
    <col min="7686" max="7686" width="17" style="214" customWidth="1"/>
    <col min="7687" max="7687" width="7.5703125" style="214" customWidth="1"/>
    <col min="7688" max="7688" width="7.140625" style="214" customWidth="1"/>
    <col min="7689" max="7689" width="6.5703125" style="214" customWidth="1"/>
    <col min="7690" max="7936" width="8.85546875" style="214"/>
    <col min="7937" max="7937" width="36.28515625" style="214" customWidth="1"/>
    <col min="7938" max="7938" width="6.85546875" style="214" customWidth="1"/>
    <col min="7939" max="7939" width="13" style="214" customWidth="1"/>
    <col min="7940" max="7940" width="10" style="214" customWidth="1"/>
    <col min="7941" max="7941" width="10.5703125" style="214" customWidth="1"/>
    <col min="7942" max="7942" width="17" style="214" customWidth="1"/>
    <col min="7943" max="7943" width="7.5703125" style="214" customWidth="1"/>
    <col min="7944" max="7944" width="7.140625" style="214" customWidth="1"/>
    <col min="7945" max="7945" width="6.5703125" style="214" customWidth="1"/>
    <col min="7946" max="8192" width="8.85546875" style="214"/>
    <col min="8193" max="8193" width="36.28515625" style="214" customWidth="1"/>
    <col min="8194" max="8194" width="6.85546875" style="214" customWidth="1"/>
    <col min="8195" max="8195" width="13" style="214" customWidth="1"/>
    <col min="8196" max="8196" width="10" style="214" customWidth="1"/>
    <col min="8197" max="8197" width="10.5703125" style="214" customWidth="1"/>
    <col min="8198" max="8198" width="17" style="214" customWidth="1"/>
    <col min="8199" max="8199" width="7.5703125" style="214" customWidth="1"/>
    <col min="8200" max="8200" width="7.140625" style="214" customWidth="1"/>
    <col min="8201" max="8201" width="6.5703125" style="214" customWidth="1"/>
    <col min="8202" max="8448" width="8.85546875" style="214"/>
    <col min="8449" max="8449" width="36.28515625" style="214" customWidth="1"/>
    <col min="8450" max="8450" width="6.85546875" style="214" customWidth="1"/>
    <col min="8451" max="8451" width="13" style="214" customWidth="1"/>
    <col min="8452" max="8452" width="10" style="214" customWidth="1"/>
    <col min="8453" max="8453" width="10.5703125" style="214" customWidth="1"/>
    <col min="8454" max="8454" width="17" style="214" customWidth="1"/>
    <col min="8455" max="8455" width="7.5703125" style="214" customWidth="1"/>
    <col min="8456" max="8456" width="7.140625" style="214" customWidth="1"/>
    <col min="8457" max="8457" width="6.5703125" style="214" customWidth="1"/>
    <col min="8458" max="8704" width="8.85546875" style="214"/>
    <col min="8705" max="8705" width="36.28515625" style="214" customWidth="1"/>
    <col min="8706" max="8706" width="6.85546875" style="214" customWidth="1"/>
    <col min="8707" max="8707" width="13" style="214" customWidth="1"/>
    <col min="8708" max="8708" width="10" style="214" customWidth="1"/>
    <col min="8709" max="8709" width="10.5703125" style="214" customWidth="1"/>
    <col min="8710" max="8710" width="17" style="214" customWidth="1"/>
    <col min="8711" max="8711" width="7.5703125" style="214" customWidth="1"/>
    <col min="8712" max="8712" width="7.140625" style="214" customWidth="1"/>
    <col min="8713" max="8713" width="6.5703125" style="214" customWidth="1"/>
    <col min="8714" max="8960" width="8.85546875" style="214"/>
    <col min="8961" max="8961" width="36.28515625" style="214" customWidth="1"/>
    <col min="8962" max="8962" width="6.85546875" style="214" customWidth="1"/>
    <col min="8963" max="8963" width="13" style="214" customWidth="1"/>
    <col min="8964" max="8964" width="10" style="214" customWidth="1"/>
    <col min="8965" max="8965" width="10.5703125" style="214" customWidth="1"/>
    <col min="8966" max="8966" width="17" style="214" customWidth="1"/>
    <col min="8967" max="8967" width="7.5703125" style="214" customWidth="1"/>
    <col min="8968" max="8968" width="7.140625" style="214" customWidth="1"/>
    <col min="8969" max="8969" width="6.5703125" style="214" customWidth="1"/>
    <col min="8970" max="9216" width="8.85546875" style="214"/>
    <col min="9217" max="9217" width="36.28515625" style="214" customWidth="1"/>
    <col min="9218" max="9218" width="6.85546875" style="214" customWidth="1"/>
    <col min="9219" max="9219" width="13" style="214" customWidth="1"/>
    <col min="9220" max="9220" width="10" style="214" customWidth="1"/>
    <col min="9221" max="9221" width="10.5703125" style="214" customWidth="1"/>
    <col min="9222" max="9222" width="17" style="214" customWidth="1"/>
    <col min="9223" max="9223" width="7.5703125" style="214" customWidth="1"/>
    <col min="9224" max="9224" width="7.140625" style="214" customWidth="1"/>
    <col min="9225" max="9225" width="6.5703125" style="214" customWidth="1"/>
    <col min="9226" max="9472" width="8.85546875" style="214"/>
    <col min="9473" max="9473" width="36.28515625" style="214" customWidth="1"/>
    <col min="9474" max="9474" width="6.85546875" style="214" customWidth="1"/>
    <col min="9475" max="9475" width="13" style="214" customWidth="1"/>
    <col min="9476" max="9476" width="10" style="214" customWidth="1"/>
    <col min="9477" max="9477" width="10.5703125" style="214" customWidth="1"/>
    <col min="9478" max="9478" width="17" style="214" customWidth="1"/>
    <col min="9479" max="9479" width="7.5703125" style="214" customWidth="1"/>
    <col min="9480" max="9480" width="7.140625" style="214" customWidth="1"/>
    <col min="9481" max="9481" width="6.5703125" style="214" customWidth="1"/>
    <col min="9482" max="9728" width="8.85546875" style="214"/>
    <col min="9729" max="9729" width="36.28515625" style="214" customWidth="1"/>
    <col min="9730" max="9730" width="6.85546875" style="214" customWidth="1"/>
    <col min="9731" max="9731" width="13" style="214" customWidth="1"/>
    <col min="9732" max="9732" width="10" style="214" customWidth="1"/>
    <col min="9733" max="9733" width="10.5703125" style="214" customWidth="1"/>
    <col min="9734" max="9734" width="17" style="214" customWidth="1"/>
    <col min="9735" max="9735" width="7.5703125" style="214" customWidth="1"/>
    <col min="9736" max="9736" width="7.140625" style="214" customWidth="1"/>
    <col min="9737" max="9737" width="6.5703125" style="214" customWidth="1"/>
    <col min="9738" max="9984" width="8.85546875" style="214"/>
    <col min="9985" max="9985" width="36.28515625" style="214" customWidth="1"/>
    <col min="9986" max="9986" width="6.85546875" style="214" customWidth="1"/>
    <col min="9987" max="9987" width="13" style="214" customWidth="1"/>
    <col min="9988" max="9988" width="10" style="214" customWidth="1"/>
    <col min="9989" max="9989" width="10.5703125" style="214" customWidth="1"/>
    <col min="9990" max="9990" width="17" style="214" customWidth="1"/>
    <col min="9991" max="9991" width="7.5703125" style="214" customWidth="1"/>
    <col min="9992" max="9992" width="7.140625" style="214" customWidth="1"/>
    <col min="9993" max="9993" width="6.5703125" style="214" customWidth="1"/>
    <col min="9994" max="10240" width="8.85546875" style="214"/>
    <col min="10241" max="10241" width="36.28515625" style="214" customWidth="1"/>
    <col min="10242" max="10242" width="6.85546875" style="214" customWidth="1"/>
    <col min="10243" max="10243" width="13" style="214" customWidth="1"/>
    <col min="10244" max="10244" width="10" style="214" customWidth="1"/>
    <col min="10245" max="10245" width="10.5703125" style="214" customWidth="1"/>
    <col min="10246" max="10246" width="17" style="214" customWidth="1"/>
    <col min="10247" max="10247" width="7.5703125" style="214" customWidth="1"/>
    <col min="10248" max="10248" width="7.140625" style="214" customWidth="1"/>
    <col min="10249" max="10249" width="6.5703125" style="214" customWidth="1"/>
    <col min="10250" max="10496" width="8.85546875" style="214"/>
    <col min="10497" max="10497" width="36.28515625" style="214" customWidth="1"/>
    <col min="10498" max="10498" width="6.85546875" style="214" customWidth="1"/>
    <col min="10499" max="10499" width="13" style="214" customWidth="1"/>
    <col min="10500" max="10500" width="10" style="214" customWidth="1"/>
    <col min="10501" max="10501" width="10.5703125" style="214" customWidth="1"/>
    <col min="10502" max="10502" width="17" style="214" customWidth="1"/>
    <col min="10503" max="10503" width="7.5703125" style="214" customWidth="1"/>
    <col min="10504" max="10504" width="7.140625" style="214" customWidth="1"/>
    <col min="10505" max="10505" width="6.5703125" style="214" customWidth="1"/>
    <col min="10506" max="10752" width="8.85546875" style="214"/>
    <col min="10753" max="10753" width="36.28515625" style="214" customWidth="1"/>
    <col min="10754" max="10754" width="6.85546875" style="214" customWidth="1"/>
    <col min="10755" max="10755" width="13" style="214" customWidth="1"/>
    <col min="10756" max="10756" width="10" style="214" customWidth="1"/>
    <col min="10757" max="10757" width="10.5703125" style="214" customWidth="1"/>
    <col min="10758" max="10758" width="17" style="214" customWidth="1"/>
    <col min="10759" max="10759" width="7.5703125" style="214" customWidth="1"/>
    <col min="10760" max="10760" width="7.140625" style="214" customWidth="1"/>
    <col min="10761" max="10761" width="6.5703125" style="214" customWidth="1"/>
    <col min="10762" max="11008" width="8.85546875" style="214"/>
    <col min="11009" max="11009" width="36.28515625" style="214" customWidth="1"/>
    <col min="11010" max="11010" width="6.85546875" style="214" customWidth="1"/>
    <col min="11011" max="11011" width="13" style="214" customWidth="1"/>
    <col min="11012" max="11012" width="10" style="214" customWidth="1"/>
    <col min="11013" max="11013" width="10.5703125" style="214" customWidth="1"/>
    <col min="11014" max="11014" width="17" style="214" customWidth="1"/>
    <col min="11015" max="11015" width="7.5703125" style="214" customWidth="1"/>
    <col min="11016" max="11016" width="7.140625" style="214" customWidth="1"/>
    <col min="11017" max="11017" width="6.5703125" style="214" customWidth="1"/>
    <col min="11018" max="11264" width="8.85546875" style="214"/>
    <col min="11265" max="11265" width="36.28515625" style="214" customWidth="1"/>
    <col min="11266" max="11266" width="6.85546875" style="214" customWidth="1"/>
    <col min="11267" max="11267" width="13" style="214" customWidth="1"/>
    <col min="11268" max="11268" width="10" style="214" customWidth="1"/>
    <col min="11269" max="11269" width="10.5703125" style="214" customWidth="1"/>
    <col min="11270" max="11270" width="17" style="214" customWidth="1"/>
    <col min="11271" max="11271" width="7.5703125" style="214" customWidth="1"/>
    <col min="11272" max="11272" width="7.140625" style="214" customWidth="1"/>
    <col min="11273" max="11273" width="6.5703125" style="214" customWidth="1"/>
    <col min="11274" max="11520" width="8.85546875" style="214"/>
    <col min="11521" max="11521" width="36.28515625" style="214" customWidth="1"/>
    <col min="11522" max="11522" width="6.85546875" style="214" customWidth="1"/>
    <col min="11523" max="11523" width="13" style="214" customWidth="1"/>
    <col min="11524" max="11524" width="10" style="214" customWidth="1"/>
    <col min="11525" max="11525" width="10.5703125" style="214" customWidth="1"/>
    <col min="11526" max="11526" width="17" style="214" customWidth="1"/>
    <col min="11527" max="11527" width="7.5703125" style="214" customWidth="1"/>
    <col min="11528" max="11528" width="7.140625" style="214" customWidth="1"/>
    <col min="11529" max="11529" width="6.5703125" style="214" customWidth="1"/>
    <col min="11530" max="11776" width="8.85546875" style="214"/>
    <col min="11777" max="11777" width="36.28515625" style="214" customWidth="1"/>
    <col min="11778" max="11778" width="6.85546875" style="214" customWidth="1"/>
    <col min="11779" max="11779" width="13" style="214" customWidth="1"/>
    <col min="11780" max="11780" width="10" style="214" customWidth="1"/>
    <col min="11781" max="11781" width="10.5703125" style="214" customWidth="1"/>
    <col min="11782" max="11782" width="17" style="214" customWidth="1"/>
    <col min="11783" max="11783" width="7.5703125" style="214" customWidth="1"/>
    <col min="11784" max="11784" width="7.140625" style="214" customWidth="1"/>
    <col min="11785" max="11785" width="6.5703125" style="214" customWidth="1"/>
    <col min="11786" max="12032" width="8.85546875" style="214"/>
    <col min="12033" max="12033" width="36.28515625" style="214" customWidth="1"/>
    <col min="12034" max="12034" width="6.85546875" style="214" customWidth="1"/>
    <col min="12035" max="12035" width="13" style="214" customWidth="1"/>
    <col min="12036" max="12036" width="10" style="214" customWidth="1"/>
    <col min="12037" max="12037" width="10.5703125" style="214" customWidth="1"/>
    <col min="12038" max="12038" width="17" style="214" customWidth="1"/>
    <col min="12039" max="12039" width="7.5703125" style="214" customWidth="1"/>
    <col min="12040" max="12040" width="7.140625" style="214" customWidth="1"/>
    <col min="12041" max="12041" width="6.5703125" style="214" customWidth="1"/>
    <col min="12042" max="12288" width="8.85546875" style="214"/>
    <col min="12289" max="12289" width="36.28515625" style="214" customWidth="1"/>
    <col min="12290" max="12290" width="6.85546875" style="214" customWidth="1"/>
    <col min="12291" max="12291" width="13" style="214" customWidth="1"/>
    <col min="12292" max="12292" width="10" style="214" customWidth="1"/>
    <col min="12293" max="12293" width="10.5703125" style="214" customWidth="1"/>
    <col min="12294" max="12294" width="17" style="214" customWidth="1"/>
    <col min="12295" max="12295" width="7.5703125" style="214" customWidth="1"/>
    <col min="12296" max="12296" width="7.140625" style="214" customWidth="1"/>
    <col min="12297" max="12297" width="6.5703125" style="214" customWidth="1"/>
    <col min="12298" max="12544" width="8.85546875" style="214"/>
    <col min="12545" max="12545" width="36.28515625" style="214" customWidth="1"/>
    <col min="12546" max="12546" width="6.85546875" style="214" customWidth="1"/>
    <col min="12547" max="12547" width="13" style="214" customWidth="1"/>
    <col min="12548" max="12548" width="10" style="214" customWidth="1"/>
    <col min="12549" max="12549" width="10.5703125" style="214" customWidth="1"/>
    <col min="12550" max="12550" width="17" style="214" customWidth="1"/>
    <col min="12551" max="12551" width="7.5703125" style="214" customWidth="1"/>
    <col min="12552" max="12552" width="7.140625" style="214" customWidth="1"/>
    <col min="12553" max="12553" width="6.5703125" style="214" customWidth="1"/>
    <col min="12554" max="12800" width="8.85546875" style="214"/>
    <col min="12801" max="12801" width="36.28515625" style="214" customWidth="1"/>
    <col min="12802" max="12802" width="6.85546875" style="214" customWidth="1"/>
    <col min="12803" max="12803" width="13" style="214" customWidth="1"/>
    <col min="12804" max="12804" width="10" style="214" customWidth="1"/>
    <col min="12805" max="12805" width="10.5703125" style="214" customWidth="1"/>
    <col min="12806" max="12806" width="17" style="214" customWidth="1"/>
    <col min="12807" max="12807" width="7.5703125" style="214" customWidth="1"/>
    <col min="12808" max="12808" width="7.140625" style="214" customWidth="1"/>
    <col min="12809" max="12809" width="6.5703125" style="214" customWidth="1"/>
    <col min="12810" max="13056" width="8.85546875" style="214"/>
    <col min="13057" max="13057" width="36.28515625" style="214" customWidth="1"/>
    <col min="13058" max="13058" width="6.85546875" style="214" customWidth="1"/>
    <col min="13059" max="13059" width="13" style="214" customWidth="1"/>
    <col min="13060" max="13060" width="10" style="214" customWidth="1"/>
    <col min="13061" max="13061" width="10.5703125" style="214" customWidth="1"/>
    <col min="13062" max="13062" width="17" style="214" customWidth="1"/>
    <col min="13063" max="13063" width="7.5703125" style="214" customWidth="1"/>
    <col min="13064" max="13064" width="7.140625" style="214" customWidth="1"/>
    <col min="13065" max="13065" width="6.5703125" style="214" customWidth="1"/>
    <col min="13066" max="13312" width="8.85546875" style="214"/>
    <col min="13313" max="13313" width="36.28515625" style="214" customWidth="1"/>
    <col min="13314" max="13314" width="6.85546875" style="214" customWidth="1"/>
    <col min="13315" max="13315" width="13" style="214" customWidth="1"/>
    <col min="13316" max="13316" width="10" style="214" customWidth="1"/>
    <col min="13317" max="13317" width="10.5703125" style="214" customWidth="1"/>
    <col min="13318" max="13318" width="17" style="214" customWidth="1"/>
    <col min="13319" max="13319" width="7.5703125" style="214" customWidth="1"/>
    <col min="13320" max="13320" width="7.140625" style="214" customWidth="1"/>
    <col min="13321" max="13321" width="6.5703125" style="214" customWidth="1"/>
    <col min="13322" max="13568" width="8.85546875" style="214"/>
    <col min="13569" max="13569" width="36.28515625" style="214" customWidth="1"/>
    <col min="13570" max="13570" width="6.85546875" style="214" customWidth="1"/>
    <col min="13571" max="13571" width="13" style="214" customWidth="1"/>
    <col min="13572" max="13572" width="10" style="214" customWidth="1"/>
    <col min="13573" max="13573" width="10.5703125" style="214" customWidth="1"/>
    <col min="13574" max="13574" width="17" style="214" customWidth="1"/>
    <col min="13575" max="13575" width="7.5703125" style="214" customWidth="1"/>
    <col min="13576" max="13576" width="7.140625" style="214" customWidth="1"/>
    <col min="13577" max="13577" width="6.5703125" style="214" customWidth="1"/>
    <col min="13578" max="13824" width="8.85546875" style="214"/>
    <col min="13825" max="13825" width="36.28515625" style="214" customWidth="1"/>
    <col min="13826" max="13826" width="6.85546875" style="214" customWidth="1"/>
    <col min="13827" max="13827" width="13" style="214" customWidth="1"/>
    <col min="13828" max="13828" width="10" style="214" customWidth="1"/>
    <col min="13829" max="13829" width="10.5703125" style="214" customWidth="1"/>
    <col min="13830" max="13830" width="17" style="214" customWidth="1"/>
    <col min="13831" max="13831" width="7.5703125" style="214" customWidth="1"/>
    <col min="13832" max="13832" width="7.140625" style="214" customWidth="1"/>
    <col min="13833" max="13833" width="6.5703125" style="214" customWidth="1"/>
    <col min="13834" max="14080" width="8.85546875" style="214"/>
    <col min="14081" max="14081" width="36.28515625" style="214" customWidth="1"/>
    <col min="14082" max="14082" width="6.85546875" style="214" customWidth="1"/>
    <col min="14083" max="14083" width="13" style="214" customWidth="1"/>
    <col min="14084" max="14084" width="10" style="214" customWidth="1"/>
    <col min="14085" max="14085" width="10.5703125" style="214" customWidth="1"/>
    <col min="14086" max="14086" width="17" style="214" customWidth="1"/>
    <col min="14087" max="14087" width="7.5703125" style="214" customWidth="1"/>
    <col min="14088" max="14088" width="7.140625" style="214" customWidth="1"/>
    <col min="14089" max="14089" width="6.5703125" style="214" customWidth="1"/>
    <col min="14090" max="14336" width="8.85546875" style="214"/>
    <col min="14337" max="14337" width="36.28515625" style="214" customWidth="1"/>
    <col min="14338" max="14338" width="6.85546875" style="214" customWidth="1"/>
    <col min="14339" max="14339" width="13" style="214" customWidth="1"/>
    <col min="14340" max="14340" width="10" style="214" customWidth="1"/>
    <col min="14341" max="14341" width="10.5703125" style="214" customWidth="1"/>
    <col min="14342" max="14342" width="17" style="214" customWidth="1"/>
    <col min="14343" max="14343" width="7.5703125" style="214" customWidth="1"/>
    <col min="14344" max="14344" width="7.140625" style="214" customWidth="1"/>
    <col min="14345" max="14345" width="6.5703125" style="214" customWidth="1"/>
    <col min="14346" max="14592" width="8.85546875" style="214"/>
    <col min="14593" max="14593" width="36.28515625" style="214" customWidth="1"/>
    <col min="14594" max="14594" width="6.85546875" style="214" customWidth="1"/>
    <col min="14595" max="14595" width="13" style="214" customWidth="1"/>
    <col min="14596" max="14596" width="10" style="214" customWidth="1"/>
    <col min="14597" max="14597" width="10.5703125" style="214" customWidth="1"/>
    <col min="14598" max="14598" width="17" style="214" customWidth="1"/>
    <col min="14599" max="14599" width="7.5703125" style="214" customWidth="1"/>
    <col min="14600" max="14600" width="7.140625" style="214" customWidth="1"/>
    <col min="14601" max="14601" width="6.5703125" style="214" customWidth="1"/>
    <col min="14602" max="14848" width="8.85546875" style="214"/>
    <col min="14849" max="14849" width="36.28515625" style="214" customWidth="1"/>
    <col min="14850" max="14850" width="6.85546875" style="214" customWidth="1"/>
    <col min="14851" max="14851" width="13" style="214" customWidth="1"/>
    <col min="14852" max="14852" width="10" style="214" customWidth="1"/>
    <col min="14853" max="14853" width="10.5703125" style="214" customWidth="1"/>
    <col min="14854" max="14854" width="17" style="214" customWidth="1"/>
    <col min="14855" max="14855" width="7.5703125" style="214" customWidth="1"/>
    <col min="14856" max="14856" width="7.140625" style="214" customWidth="1"/>
    <col min="14857" max="14857" width="6.5703125" style="214" customWidth="1"/>
    <col min="14858" max="15104" width="8.85546875" style="214"/>
    <col min="15105" max="15105" width="36.28515625" style="214" customWidth="1"/>
    <col min="15106" max="15106" width="6.85546875" style="214" customWidth="1"/>
    <col min="15107" max="15107" width="13" style="214" customWidth="1"/>
    <col min="15108" max="15108" width="10" style="214" customWidth="1"/>
    <col min="15109" max="15109" width="10.5703125" style="214" customWidth="1"/>
    <col min="15110" max="15110" width="17" style="214" customWidth="1"/>
    <col min="15111" max="15111" width="7.5703125" style="214" customWidth="1"/>
    <col min="15112" max="15112" width="7.140625" style="214" customWidth="1"/>
    <col min="15113" max="15113" width="6.5703125" style="214" customWidth="1"/>
    <col min="15114" max="15360" width="8.85546875" style="214"/>
    <col min="15361" max="15361" width="36.28515625" style="214" customWidth="1"/>
    <col min="15362" max="15362" width="6.85546875" style="214" customWidth="1"/>
    <col min="15363" max="15363" width="13" style="214" customWidth="1"/>
    <col min="15364" max="15364" width="10" style="214" customWidth="1"/>
    <col min="15365" max="15365" width="10.5703125" style="214" customWidth="1"/>
    <col min="15366" max="15366" width="17" style="214" customWidth="1"/>
    <col min="15367" max="15367" width="7.5703125" style="214" customWidth="1"/>
    <col min="15368" max="15368" width="7.140625" style="214" customWidth="1"/>
    <col min="15369" max="15369" width="6.5703125" style="214" customWidth="1"/>
    <col min="15370" max="15616" width="8.85546875" style="214"/>
    <col min="15617" max="15617" width="36.28515625" style="214" customWidth="1"/>
    <col min="15618" max="15618" width="6.85546875" style="214" customWidth="1"/>
    <col min="15619" max="15619" width="13" style="214" customWidth="1"/>
    <col min="15620" max="15620" width="10" style="214" customWidth="1"/>
    <col min="15621" max="15621" width="10.5703125" style="214" customWidth="1"/>
    <col min="15622" max="15622" width="17" style="214" customWidth="1"/>
    <col min="15623" max="15623" width="7.5703125" style="214" customWidth="1"/>
    <col min="15624" max="15624" width="7.140625" style="214" customWidth="1"/>
    <col min="15625" max="15625" width="6.5703125" style="214" customWidth="1"/>
    <col min="15626" max="15872" width="8.85546875" style="214"/>
    <col min="15873" max="15873" width="36.28515625" style="214" customWidth="1"/>
    <col min="15874" max="15874" width="6.85546875" style="214" customWidth="1"/>
    <col min="15875" max="15875" width="13" style="214" customWidth="1"/>
    <col min="15876" max="15876" width="10" style="214" customWidth="1"/>
    <col min="15877" max="15877" width="10.5703125" style="214" customWidth="1"/>
    <col min="15878" max="15878" width="17" style="214" customWidth="1"/>
    <col min="15879" max="15879" width="7.5703125" style="214" customWidth="1"/>
    <col min="15880" max="15880" width="7.140625" style="214" customWidth="1"/>
    <col min="15881" max="15881" width="6.5703125" style="214" customWidth="1"/>
    <col min="15882" max="16128" width="8.85546875" style="214"/>
    <col min="16129" max="16129" width="36.28515625" style="214" customWidth="1"/>
    <col min="16130" max="16130" width="6.85546875" style="214" customWidth="1"/>
    <col min="16131" max="16131" width="13" style="214" customWidth="1"/>
    <col min="16132" max="16132" width="10" style="214" customWidth="1"/>
    <col min="16133" max="16133" width="10.5703125" style="214" customWidth="1"/>
    <col min="16134" max="16134" width="17" style="214" customWidth="1"/>
    <col min="16135" max="16135" width="7.5703125" style="214" customWidth="1"/>
    <col min="16136" max="16136" width="7.140625" style="214" customWidth="1"/>
    <col min="16137" max="16137" width="6.5703125" style="214" customWidth="1"/>
    <col min="16138" max="16384" width="8.85546875" style="214"/>
  </cols>
  <sheetData>
    <row r="1" spans="1:15" x14ac:dyDescent="0.2">
      <c r="A1" s="558" t="s">
        <v>245</v>
      </c>
      <c r="B1" s="559"/>
      <c r="C1" s="559"/>
      <c r="D1" s="559"/>
      <c r="E1" s="559"/>
      <c r="F1" s="559"/>
      <c r="G1" s="559"/>
      <c r="H1" s="559"/>
      <c r="I1" s="559"/>
    </row>
    <row r="2" spans="1:15" x14ac:dyDescent="0.2">
      <c r="A2" s="560" t="s">
        <v>988</v>
      </c>
      <c r="B2" s="560"/>
      <c r="C2" s="560"/>
      <c r="D2" s="560"/>
      <c r="E2" s="560"/>
      <c r="F2" s="560"/>
      <c r="G2" s="560"/>
      <c r="H2" s="560"/>
      <c r="I2" s="560"/>
    </row>
    <row r="3" spans="1:15" x14ac:dyDescent="0.2">
      <c r="A3" s="561" t="s">
        <v>451</v>
      </c>
      <c r="B3" s="562" t="s">
        <v>318</v>
      </c>
      <c r="C3" s="563" t="s">
        <v>179</v>
      </c>
      <c r="D3" s="562"/>
      <c r="E3" s="562"/>
      <c r="F3" s="562" t="s">
        <v>180</v>
      </c>
      <c r="G3" s="562"/>
      <c r="H3" s="562"/>
      <c r="I3" s="562"/>
    </row>
    <row r="4" spans="1:15" ht="127.5" x14ac:dyDescent="0.2">
      <c r="A4" s="561"/>
      <c r="B4" s="562"/>
      <c r="C4" s="268" t="s">
        <v>186</v>
      </c>
      <c r="D4" s="267" t="s">
        <v>182</v>
      </c>
      <c r="E4" s="269" t="s">
        <v>183</v>
      </c>
      <c r="F4" s="267" t="s">
        <v>184</v>
      </c>
      <c r="G4" s="267" t="s">
        <v>185</v>
      </c>
      <c r="H4" s="267" t="s">
        <v>187</v>
      </c>
      <c r="I4" s="267" t="s">
        <v>181</v>
      </c>
    </row>
    <row r="5" spans="1:15" x14ac:dyDescent="0.2">
      <c r="A5" s="270">
        <v>1</v>
      </c>
      <c r="B5" s="215">
        <v>2</v>
      </c>
      <c r="C5" s="267">
        <v>3</v>
      </c>
      <c r="D5" s="267">
        <v>4</v>
      </c>
      <c r="E5" s="269">
        <v>5</v>
      </c>
      <c r="F5" s="267">
        <v>6</v>
      </c>
      <c r="G5" s="267">
        <v>7</v>
      </c>
      <c r="H5" s="267">
        <v>8</v>
      </c>
      <c r="I5" s="267">
        <v>9</v>
      </c>
    </row>
    <row r="6" spans="1:15" ht="51" customHeight="1" x14ac:dyDescent="0.2">
      <c r="A6" s="271" t="s">
        <v>730</v>
      </c>
      <c r="B6" s="272"/>
      <c r="C6" s="273">
        <v>754</v>
      </c>
      <c r="D6" s="274">
        <v>4365.5</v>
      </c>
      <c r="E6" s="251">
        <v>774</v>
      </c>
      <c r="F6" s="275" t="s">
        <v>875</v>
      </c>
      <c r="G6" s="272" t="s">
        <v>690</v>
      </c>
      <c r="H6" s="272" t="s">
        <v>690</v>
      </c>
      <c r="I6" s="272" t="s">
        <v>690</v>
      </c>
    </row>
    <row r="7" spans="1:15" ht="98.25" customHeight="1" x14ac:dyDescent="0.2">
      <c r="A7" s="276" t="s">
        <v>732</v>
      </c>
      <c r="B7" s="277"/>
      <c r="C7" s="274">
        <v>126</v>
      </c>
      <c r="D7" s="278">
        <v>1667</v>
      </c>
      <c r="E7" s="388">
        <v>146</v>
      </c>
      <c r="F7" s="275" t="s">
        <v>875</v>
      </c>
      <c r="G7" s="272" t="s">
        <v>690</v>
      </c>
      <c r="H7" s="272" t="s">
        <v>690</v>
      </c>
      <c r="I7" s="272" t="s">
        <v>690</v>
      </c>
    </row>
    <row r="8" spans="1:15" ht="90.75" customHeight="1" x14ac:dyDescent="0.2">
      <c r="A8" s="276" t="s">
        <v>733</v>
      </c>
      <c r="B8" s="279"/>
      <c r="C8" s="280">
        <v>70</v>
      </c>
      <c r="D8" s="281">
        <v>1361.5</v>
      </c>
      <c r="E8" s="251">
        <v>91</v>
      </c>
      <c r="F8" s="275" t="s">
        <v>875</v>
      </c>
      <c r="G8" s="272" t="s">
        <v>690</v>
      </c>
      <c r="H8" s="272" t="s">
        <v>690</v>
      </c>
      <c r="I8" s="272" t="s">
        <v>690</v>
      </c>
    </row>
    <row r="9" spans="1:15" ht="89.25" x14ac:dyDescent="0.2">
      <c r="A9" s="216" t="s">
        <v>734</v>
      </c>
      <c r="B9" s="272"/>
      <c r="C9" s="274">
        <v>181</v>
      </c>
      <c r="D9" s="274">
        <v>757.1</v>
      </c>
      <c r="E9" s="251">
        <v>1557</v>
      </c>
      <c r="F9" s="275" t="s">
        <v>735</v>
      </c>
      <c r="G9" s="272" t="s">
        <v>690</v>
      </c>
      <c r="H9" s="272" t="s">
        <v>690</v>
      </c>
      <c r="I9" s="272" t="s">
        <v>690</v>
      </c>
    </row>
    <row r="10" spans="1:15" ht="76.5" customHeight="1" x14ac:dyDescent="0.2">
      <c r="A10" s="282" t="s">
        <v>736</v>
      </c>
      <c r="B10" s="272"/>
      <c r="C10" s="274">
        <v>133</v>
      </c>
      <c r="D10" s="274" t="s">
        <v>876</v>
      </c>
      <c r="E10" s="389">
        <v>0</v>
      </c>
      <c r="F10" s="275" t="s">
        <v>761</v>
      </c>
      <c r="G10" s="274" t="s">
        <v>690</v>
      </c>
      <c r="H10" s="274" t="s">
        <v>690</v>
      </c>
      <c r="I10" s="274" t="s">
        <v>690</v>
      </c>
      <c r="O10" s="283"/>
    </row>
    <row r="11" spans="1:15" ht="78.75" customHeight="1" x14ac:dyDescent="0.2">
      <c r="A11" s="282" t="s">
        <v>877</v>
      </c>
      <c r="B11" s="272"/>
      <c r="C11" s="274">
        <v>20</v>
      </c>
      <c r="D11" s="274"/>
      <c r="E11" s="389">
        <v>5</v>
      </c>
      <c r="F11" s="275"/>
      <c r="G11" s="274"/>
      <c r="H11" s="274"/>
      <c r="I11" s="274"/>
      <c r="O11" s="283"/>
    </row>
    <row r="12" spans="1:15" ht="57.75" customHeight="1" x14ac:dyDescent="0.2">
      <c r="A12" s="282" t="s">
        <v>737</v>
      </c>
      <c r="B12" s="272"/>
      <c r="C12" s="274">
        <v>189</v>
      </c>
      <c r="D12" s="274">
        <v>1803.4</v>
      </c>
      <c r="E12" s="389">
        <v>24</v>
      </c>
      <c r="F12" s="275" t="s">
        <v>761</v>
      </c>
      <c r="G12" s="274" t="s">
        <v>690</v>
      </c>
      <c r="H12" s="274" t="s">
        <v>690</v>
      </c>
      <c r="I12" s="274" t="s">
        <v>690</v>
      </c>
    </row>
    <row r="13" spans="1:15" ht="51" x14ac:dyDescent="0.2">
      <c r="A13" s="282" t="s">
        <v>878</v>
      </c>
      <c r="B13" s="274"/>
      <c r="C13" s="274">
        <v>25</v>
      </c>
      <c r="D13" s="274"/>
      <c r="E13" s="389">
        <v>16</v>
      </c>
      <c r="F13" s="275"/>
      <c r="G13" s="274"/>
      <c r="H13" s="274"/>
      <c r="I13" s="274"/>
    </row>
    <row r="14" spans="1:15" ht="75.75" customHeight="1" x14ac:dyDescent="0.2">
      <c r="A14" s="276" t="s">
        <v>738</v>
      </c>
      <c r="B14" s="272"/>
      <c r="C14" s="274">
        <v>155</v>
      </c>
      <c r="D14" s="274">
        <v>948.8</v>
      </c>
      <c r="E14" s="251">
        <v>37</v>
      </c>
      <c r="F14" s="275" t="s">
        <v>761</v>
      </c>
      <c r="G14" s="274" t="s">
        <v>690</v>
      </c>
      <c r="H14" s="274" t="s">
        <v>690</v>
      </c>
      <c r="I14" s="274" t="s">
        <v>690</v>
      </c>
    </row>
    <row r="15" spans="1:15" ht="99.75" customHeight="1" x14ac:dyDescent="0.2">
      <c r="A15" s="276" t="s">
        <v>879</v>
      </c>
      <c r="B15" s="272"/>
      <c r="C15" s="274">
        <v>20</v>
      </c>
      <c r="D15" s="274">
        <v>299.89999999999998</v>
      </c>
      <c r="E15" s="251">
        <v>10</v>
      </c>
      <c r="F15" s="275" t="s">
        <v>761</v>
      </c>
      <c r="G15" s="274" t="s">
        <v>690</v>
      </c>
      <c r="H15" s="274" t="s">
        <v>690</v>
      </c>
      <c r="I15" s="274" t="s">
        <v>690</v>
      </c>
    </row>
    <row r="16" spans="1:15" ht="112.5" customHeight="1" x14ac:dyDescent="0.2">
      <c r="A16" s="276" t="s">
        <v>880</v>
      </c>
      <c r="B16" s="272"/>
      <c r="C16" s="274">
        <v>59</v>
      </c>
      <c r="D16" s="274">
        <v>306.39999999999998</v>
      </c>
      <c r="E16" s="251">
        <v>4</v>
      </c>
      <c r="F16" s="275" t="s">
        <v>761</v>
      </c>
      <c r="G16" s="274" t="s">
        <v>690</v>
      </c>
      <c r="H16" s="274" t="s">
        <v>690</v>
      </c>
      <c r="I16" s="274" t="s">
        <v>690</v>
      </c>
    </row>
    <row r="17" spans="1:9" ht="69.75" customHeight="1" x14ac:dyDescent="0.2">
      <c r="A17" s="276" t="s">
        <v>739</v>
      </c>
      <c r="B17" s="272"/>
      <c r="C17" s="553" t="s">
        <v>881</v>
      </c>
      <c r="D17" s="554"/>
      <c r="E17" s="554"/>
      <c r="F17" s="555"/>
      <c r="G17" s="272"/>
      <c r="H17" s="272"/>
      <c r="I17" s="272"/>
    </row>
    <row r="18" spans="1:9" ht="117" customHeight="1" x14ac:dyDescent="0.2">
      <c r="A18" s="276" t="s">
        <v>882</v>
      </c>
      <c r="B18" s="272"/>
      <c r="C18" s="274">
        <v>60</v>
      </c>
      <c r="D18" s="274">
        <v>304.3</v>
      </c>
      <c r="E18" s="251">
        <v>7</v>
      </c>
      <c r="F18" s="275" t="s">
        <v>761</v>
      </c>
      <c r="G18" s="274" t="s">
        <v>690</v>
      </c>
      <c r="H18" s="274" t="s">
        <v>690</v>
      </c>
      <c r="I18" s="274" t="s">
        <v>690</v>
      </c>
    </row>
    <row r="19" spans="1:9" ht="38.25" x14ac:dyDescent="0.2">
      <c r="A19" s="284" t="s">
        <v>740</v>
      </c>
      <c r="B19" s="272"/>
      <c r="C19" s="274">
        <v>704</v>
      </c>
      <c r="D19" s="274">
        <v>5817.2</v>
      </c>
      <c r="E19" s="251">
        <v>641</v>
      </c>
      <c r="F19" s="275" t="s">
        <v>761</v>
      </c>
      <c r="G19" s="274" t="s">
        <v>690</v>
      </c>
      <c r="H19" s="274" t="s">
        <v>690</v>
      </c>
      <c r="I19" s="274" t="s">
        <v>690</v>
      </c>
    </row>
    <row r="20" spans="1:9" ht="95.25" customHeight="1" x14ac:dyDescent="0.2">
      <c r="A20" s="217" t="s">
        <v>741</v>
      </c>
      <c r="B20" s="272"/>
      <c r="C20" s="274">
        <v>180</v>
      </c>
      <c r="D20" s="274" t="s">
        <v>883</v>
      </c>
      <c r="E20" s="251">
        <v>1660</v>
      </c>
      <c r="F20" s="252" t="s">
        <v>761</v>
      </c>
      <c r="G20" s="251" t="s">
        <v>690</v>
      </c>
      <c r="H20" s="251" t="s">
        <v>690</v>
      </c>
      <c r="I20" s="251" t="s">
        <v>690</v>
      </c>
    </row>
    <row r="21" spans="1:9" ht="103.5" customHeight="1" x14ac:dyDescent="0.2">
      <c r="A21" s="276" t="s">
        <v>742</v>
      </c>
      <c r="B21" s="272"/>
      <c r="C21" s="274">
        <v>150</v>
      </c>
      <c r="D21" s="274">
        <v>1588.6</v>
      </c>
      <c r="E21" s="388">
        <v>160</v>
      </c>
      <c r="F21" s="275" t="s">
        <v>761</v>
      </c>
      <c r="G21" s="274" t="s">
        <v>690</v>
      </c>
      <c r="H21" s="274" t="s">
        <v>690</v>
      </c>
      <c r="I21" s="274" t="s">
        <v>690</v>
      </c>
    </row>
    <row r="22" spans="1:9" ht="102" customHeight="1" x14ac:dyDescent="0.2">
      <c r="A22" s="276" t="s">
        <v>743</v>
      </c>
      <c r="B22" s="272"/>
      <c r="C22" s="280">
        <v>50</v>
      </c>
      <c r="D22" s="274">
        <v>380.7</v>
      </c>
      <c r="E22" s="251">
        <v>50</v>
      </c>
      <c r="F22" s="275" t="s">
        <v>735</v>
      </c>
      <c r="G22" s="274" t="s">
        <v>690</v>
      </c>
      <c r="H22" s="274" t="s">
        <v>690</v>
      </c>
      <c r="I22" s="274" t="s">
        <v>690</v>
      </c>
    </row>
    <row r="23" spans="1:9" ht="108.75" customHeight="1" x14ac:dyDescent="0.2">
      <c r="A23" s="276" t="s">
        <v>744</v>
      </c>
      <c r="B23" s="272"/>
      <c r="C23" s="274">
        <v>40</v>
      </c>
      <c r="D23" s="274">
        <v>325.8</v>
      </c>
      <c r="E23" s="251">
        <v>40</v>
      </c>
      <c r="F23" s="275" t="s">
        <v>735</v>
      </c>
      <c r="G23" s="274" t="s">
        <v>690</v>
      </c>
      <c r="H23" s="274" t="s">
        <v>690</v>
      </c>
      <c r="I23" s="274" t="s">
        <v>690</v>
      </c>
    </row>
    <row r="24" spans="1:9" ht="63.75" customHeight="1" x14ac:dyDescent="0.2">
      <c r="A24" s="285" t="s">
        <v>745</v>
      </c>
      <c r="B24" s="272"/>
      <c r="C24" s="274">
        <v>192</v>
      </c>
      <c r="D24" s="274">
        <v>1045.5999999999999</v>
      </c>
      <c r="E24" s="390">
        <v>28</v>
      </c>
      <c r="F24" s="275" t="s">
        <v>761</v>
      </c>
      <c r="G24" s="274" t="s">
        <v>690</v>
      </c>
      <c r="H24" s="274" t="s">
        <v>690</v>
      </c>
      <c r="I24" s="274" t="s">
        <v>690</v>
      </c>
    </row>
    <row r="25" spans="1:9" ht="59.25" customHeight="1" x14ac:dyDescent="0.2">
      <c r="A25" s="285" t="s">
        <v>884</v>
      </c>
      <c r="B25" s="272"/>
      <c r="C25" s="274">
        <v>15</v>
      </c>
      <c r="D25" s="274"/>
      <c r="E25" s="390">
        <v>7</v>
      </c>
      <c r="F25" s="275"/>
      <c r="G25" s="272"/>
      <c r="H25" s="272"/>
      <c r="I25" s="272"/>
    </row>
    <row r="26" spans="1:9" ht="59.25" customHeight="1" x14ac:dyDescent="0.2">
      <c r="A26" s="286" t="s">
        <v>746</v>
      </c>
      <c r="B26" s="272"/>
      <c r="C26" s="274">
        <v>192</v>
      </c>
      <c r="D26" s="274">
        <v>1640.4</v>
      </c>
      <c r="E26" s="252">
        <v>0</v>
      </c>
      <c r="F26" s="275" t="s">
        <v>761</v>
      </c>
      <c r="G26" s="274" t="s">
        <v>690</v>
      </c>
      <c r="H26" s="274" t="s">
        <v>690</v>
      </c>
      <c r="I26" s="274" t="s">
        <v>690</v>
      </c>
    </row>
    <row r="27" spans="1:9" ht="99.75" customHeight="1" x14ac:dyDescent="0.2">
      <c r="A27" s="285" t="s">
        <v>747</v>
      </c>
      <c r="B27" s="272"/>
      <c r="C27" s="274">
        <v>56</v>
      </c>
      <c r="D27" s="274">
        <v>289.8</v>
      </c>
      <c r="E27" s="251">
        <v>56</v>
      </c>
      <c r="F27" s="275" t="s">
        <v>761</v>
      </c>
      <c r="G27" s="274" t="s">
        <v>690</v>
      </c>
      <c r="H27" s="274" t="s">
        <v>690</v>
      </c>
      <c r="I27" s="274" t="s">
        <v>690</v>
      </c>
    </row>
    <row r="28" spans="1:9" ht="95.25" customHeight="1" x14ac:dyDescent="0.2">
      <c r="A28" s="285" t="s">
        <v>885</v>
      </c>
      <c r="B28" s="272"/>
      <c r="C28" s="274">
        <v>40</v>
      </c>
      <c r="D28" s="274"/>
      <c r="E28" s="251">
        <v>45</v>
      </c>
      <c r="F28" s="275"/>
      <c r="G28" s="274"/>
      <c r="H28" s="274"/>
      <c r="I28" s="274"/>
    </row>
    <row r="29" spans="1:9" ht="72.75" customHeight="1" x14ac:dyDescent="0.2">
      <c r="A29" s="285" t="s">
        <v>748</v>
      </c>
      <c r="B29" s="272"/>
      <c r="C29" s="274">
        <v>192</v>
      </c>
      <c r="D29" s="274">
        <v>1679.6</v>
      </c>
      <c r="E29" s="389">
        <v>38</v>
      </c>
      <c r="F29" s="275" t="s">
        <v>761</v>
      </c>
      <c r="G29" s="272" t="s">
        <v>690</v>
      </c>
      <c r="H29" s="272" t="s">
        <v>690</v>
      </c>
      <c r="I29" s="272" t="s">
        <v>690</v>
      </c>
    </row>
    <row r="30" spans="1:9" ht="64.5" customHeight="1" x14ac:dyDescent="0.2">
      <c r="A30" s="285" t="s">
        <v>886</v>
      </c>
      <c r="B30" s="272"/>
      <c r="C30" s="274">
        <v>20</v>
      </c>
      <c r="D30" s="274"/>
      <c r="E30" s="389">
        <v>14</v>
      </c>
      <c r="F30" s="275"/>
      <c r="G30" s="272"/>
      <c r="H30" s="272"/>
      <c r="I30" s="272"/>
    </row>
    <row r="31" spans="1:9" ht="63.75" x14ac:dyDescent="0.2">
      <c r="A31" s="285" t="s">
        <v>749</v>
      </c>
      <c r="B31" s="272"/>
      <c r="C31" s="274">
        <v>108</v>
      </c>
      <c r="D31" s="274">
        <v>1168.2</v>
      </c>
      <c r="E31" s="251">
        <v>0</v>
      </c>
      <c r="F31" s="275" t="s">
        <v>761</v>
      </c>
      <c r="G31" s="274" t="s">
        <v>690</v>
      </c>
      <c r="H31" s="274" t="s">
        <v>690</v>
      </c>
      <c r="I31" s="274" t="s">
        <v>690</v>
      </c>
    </row>
    <row r="32" spans="1:9" ht="66.75" customHeight="1" x14ac:dyDescent="0.2">
      <c r="A32" s="271" t="s">
        <v>750</v>
      </c>
      <c r="B32" s="272"/>
      <c r="C32" s="274">
        <v>320</v>
      </c>
      <c r="D32" s="274">
        <v>1754.7</v>
      </c>
      <c r="E32" s="389">
        <v>81</v>
      </c>
      <c r="F32" s="275" t="s">
        <v>761</v>
      </c>
      <c r="G32" s="274" t="s">
        <v>690</v>
      </c>
      <c r="H32" s="274" t="s">
        <v>690</v>
      </c>
      <c r="I32" s="274" t="s">
        <v>690</v>
      </c>
    </row>
    <row r="33" spans="1:9" ht="51.75" customHeight="1" x14ac:dyDescent="0.2">
      <c r="A33" s="271" t="s">
        <v>887</v>
      </c>
      <c r="B33" s="272"/>
      <c r="C33" s="274">
        <v>33</v>
      </c>
      <c r="D33" s="274"/>
      <c r="E33" s="389">
        <v>16</v>
      </c>
      <c r="F33" s="275"/>
      <c r="G33" s="272"/>
      <c r="H33" s="272"/>
      <c r="I33" s="272"/>
    </row>
    <row r="34" spans="1:9" ht="80.25" customHeight="1" x14ac:dyDescent="0.2">
      <c r="A34" s="276" t="s">
        <v>751</v>
      </c>
      <c r="B34" s="272"/>
      <c r="C34" s="274">
        <v>270</v>
      </c>
      <c r="D34" s="274">
        <v>1656</v>
      </c>
      <c r="E34" s="389">
        <v>19</v>
      </c>
      <c r="F34" s="275" t="s">
        <v>761</v>
      </c>
      <c r="G34" s="274" t="s">
        <v>690</v>
      </c>
      <c r="H34" s="274" t="s">
        <v>690</v>
      </c>
      <c r="I34" s="274" t="s">
        <v>690</v>
      </c>
    </row>
    <row r="35" spans="1:9" ht="69.75" customHeight="1" x14ac:dyDescent="0.2">
      <c r="A35" s="276" t="s">
        <v>888</v>
      </c>
      <c r="B35" s="272"/>
      <c r="C35" s="274">
        <v>25</v>
      </c>
      <c r="D35" s="274"/>
      <c r="E35" s="389">
        <v>12</v>
      </c>
      <c r="F35" s="275"/>
      <c r="G35" s="272"/>
      <c r="H35" s="272"/>
      <c r="I35" s="272"/>
    </row>
    <row r="36" spans="1:9" ht="51" x14ac:dyDescent="0.2">
      <c r="A36" s="287" t="s">
        <v>752</v>
      </c>
      <c r="B36" s="272"/>
      <c r="C36" s="274">
        <v>640</v>
      </c>
      <c r="D36" s="274">
        <v>3433.8</v>
      </c>
      <c r="E36" s="389">
        <v>158</v>
      </c>
      <c r="F36" s="275" t="s">
        <v>761</v>
      </c>
      <c r="G36" s="274" t="s">
        <v>690</v>
      </c>
      <c r="H36" s="274" t="s">
        <v>690</v>
      </c>
      <c r="I36" s="274" t="s">
        <v>690</v>
      </c>
    </row>
    <row r="37" spans="1:9" ht="55.5" customHeight="1" x14ac:dyDescent="0.2">
      <c r="A37" s="287" t="s">
        <v>849</v>
      </c>
      <c r="B37" s="272"/>
      <c r="C37" s="274">
        <v>26</v>
      </c>
      <c r="D37" s="274"/>
      <c r="E37" s="389">
        <v>30</v>
      </c>
      <c r="F37" s="275"/>
      <c r="G37" s="272"/>
      <c r="H37" s="272"/>
      <c r="I37" s="272"/>
    </row>
    <row r="38" spans="1:9" ht="63.75" x14ac:dyDescent="0.2">
      <c r="A38" s="288" t="s">
        <v>753</v>
      </c>
      <c r="B38" s="272"/>
      <c r="C38" s="274">
        <v>108</v>
      </c>
      <c r="D38" s="274">
        <v>772</v>
      </c>
      <c r="E38" s="251">
        <v>34</v>
      </c>
      <c r="F38" s="275" t="s">
        <v>761</v>
      </c>
      <c r="G38" s="274" t="s">
        <v>690</v>
      </c>
      <c r="H38" s="274" t="s">
        <v>690</v>
      </c>
      <c r="I38" s="274" t="s">
        <v>690</v>
      </c>
    </row>
    <row r="39" spans="1:9" ht="95.25" customHeight="1" x14ac:dyDescent="0.2">
      <c r="A39" s="288" t="s">
        <v>754</v>
      </c>
      <c r="B39" s="272"/>
      <c r="C39" s="274">
        <v>34</v>
      </c>
      <c r="D39" s="274">
        <v>457.3</v>
      </c>
      <c r="E39" s="251">
        <v>11</v>
      </c>
      <c r="F39" s="275" t="s">
        <v>761</v>
      </c>
      <c r="G39" s="274" t="s">
        <v>690</v>
      </c>
      <c r="H39" s="274" t="s">
        <v>690</v>
      </c>
      <c r="I39" s="274" t="s">
        <v>690</v>
      </c>
    </row>
    <row r="40" spans="1:9" ht="51" x14ac:dyDescent="0.2">
      <c r="A40" s="288" t="s">
        <v>755</v>
      </c>
      <c r="B40" s="272"/>
      <c r="C40" s="274">
        <v>192</v>
      </c>
      <c r="D40" s="274">
        <v>1740</v>
      </c>
      <c r="E40" s="251">
        <v>26</v>
      </c>
      <c r="F40" s="275" t="s">
        <v>761</v>
      </c>
      <c r="G40" s="274" t="s">
        <v>690</v>
      </c>
      <c r="H40" s="274" t="s">
        <v>690</v>
      </c>
      <c r="I40" s="274" t="s">
        <v>690</v>
      </c>
    </row>
    <row r="41" spans="1:9" ht="102" customHeight="1" x14ac:dyDescent="0.2">
      <c r="A41" s="288" t="s">
        <v>756</v>
      </c>
      <c r="B41" s="272"/>
      <c r="C41" s="274">
        <v>25</v>
      </c>
      <c r="D41" s="274">
        <v>828</v>
      </c>
      <c r="E41" s="251">
        <v>16</v>
      </c>
      <c r="F41" s="275" t="s">
        <v>761</v>
      </c>
      <c r="G41" s="274" t="s">
        <v>690</v>
      </c>
      <c r="H41" s="274" t="s">
        <v>690</v>
      </c>
      <c r="I41" s="274" t="s">
        <v>690</v>
      </c>
    </row>
    <row r="42" spans="1:9" ht="60" customHeight="1" x14ac:dyDescent="0.2">
      <c r="A42" s="288" t="s">
        <v>757</v>
      </c>
      <c r="B42" s="272"/>
      <c r="C42" s="274">
        <v>60</v>
      </c>
      <c r="D42" s="274"/>
      <c r="E42" s="251">
        <v>0</v>
      </c>
      <c r="F42" s="275" t="s">
        <v>761</v>
      </c>
      <c r="G42" s="274" t="s">
        <v>690</v>
      </c>
      <c r="H42" s="274" t="s">
        <v>690</v>
      </c>
      <c r="I42" s="274" t="s">
        <v>690</v>
      </c>
    </row>
    <row r="43" spans="1:9" ht="38.25" x14ac:dyDescent="0.2">
      <c r="A43" s="271" t="s">
        <v>758</v>
      </c>
      <c r="B43" s="272"/>
      <c r="C43" s="274">
        <v>192</v>
      </c>
      <c r="D43" s="274">
        <v>1032</v>
      </c>
      <c r="E43" s="251">
        <v>51</v>
      </c>
      <c r="F43" s="275" t="s">
        <v>761</v>
      </c>
      <c r="G43" s="274" t="s">
        <v>690</v>
      </c>
      <c r="H43" s="274" t="s">
        <v>690</v>
      </c>
      <c r="I43" s="274" t="s">
        <v>690</v>
      </c>
    </row>
    <row r="44" spans="1:9" ht="63.75" x14ac:dyDescent="0.2">
      <c r="A44" s="276" t="s">
        <v>759</v>
      </c>
      <c r="B44" s="272"/>
      <c r="C44" s="274">
        <v>26</v>
      </c>
      <c r="D44" s="274">
        <v>871</v>
      </c>
      <c r="E44" s="251">
        <v>18</v>
      </c>
      <c r="F44" s="275" t="s">
        <v>761</v>
      </c>
      <c r="G44" s="274" t="s">
        <v>690</v>
      </c>
      <c r="H44" s="274" t="s">
        <v>690</v>
      </c>
      <c r="I44" s="274" t="s">
        <v>690</v>
      </c>
    </row>
    <row r="45" spans="1:9" ht="38.25" x14ac:dyDescent="0.2">
      <c r="A45" s="271" t="s">
        <v>760</v>
      </c>
      <c r="B45" s="272"/>
      <c r="C45" s="274">
        <v>211</v>
      </c>
      <c r="D45" s="274">
        <v>1278.0999999999999</v>
      </c>
      <c r="E45" s="389">
        <v>59</v>
      </c>
      <c r="F45" s="275" t="s">
        <v>761</v>
      </c>
      <c r="G45" s="274" t="s">
        <v>690</v>
      </c>
      <c r="H45" s="274" t="s">
        <v>690</v>
      </c>
      <c r="I45" s="274" t="s">
        <v>690</v>
      </c>
    </row>
    <row r="46" spans="1:9" ht="38.25" x14ac:dyDescent="0.2">
      <c r="A46" s="271" t="s">
        <v>889</v>
      </c>
      <c r="B46" s="272"/>
      <c r="C46" s="274">
        <v>15</v>
      </c>
      <c r="D46" s="274"/>
      <c r="E46" s="389">
        <v>20</v>
      </c>
      <c r="F46" s="274"/>
      <c r="G46" s="272"/>
      <c r="H46" s="272"/>
      <c r="I46" s="272"/>
    </row>
    <row r="47" spans="1:9" ht="38.25" x14ac:dyDescent="0.2">
      <c r="A47" s="271" t="s">
        <v>762</v>
      </c>
      <c r="B47" s="272"/>
      <c r="C47" s="274">
        <v>270</v>
      </c>
      <c r="D47" s="274">
        <v>2762</v>
      </c>
      <c r="E47" s="251">
        <v>75</v>
      </c>
      <c r="F47" s="275" t="s">
        <v>761</v>
      </c>
      <c r="G47" s="274" t="s">
        <v>690</v>
      </c>
      <c r="H47" s="274" t="s">
        <v>690</v>
      </c>
      <c r="I47" s="274" t="s">
        <v>690</v>
      </c>
    </row>
    <row r="48" spans="1:9" ht="93.75" customHeight="1" x14ac:dyDescent="0.2">
      <c r="A48" s="276" t="s">
        <v>763</v>
      </c>
      <c r="B48" s="272"/>
      <c r="C48" s="274">
        <v>26</v>
      </c>
      <c r="D48" s="274">
        <v>297.10000000000002</v>
      </c>
      <c r="E48" s="251">
        <v>18</v>
      </c>
      <c r="F48" s="275" t="s">
        <v>761</v>
      </c>
      <c r="G48" s="274" t="s">
        <v>690</v>
      </c>
      <c r="H48" s="274" t="s">
        <v>690</v>
      </c>
      <c r="I48" s="274" t="s">
        <v>690</v>
      </c>
    </row>
    <row r="49" spans="1:9" ht="63.75" x14ac:dyDescent="0.2">
      <c r="A49" s="289" t="s">
        <v>890</v>
      </c>
      <c r="B49" s="218"/>
      <c r="C49" s="274">
        <v>300</v>
      </c>
      <c r="D49" s="274">
        <v>1626.5</v>
      </c>
      <c r="E49" s="556">
        <v>444</v>
      </c>
      <c r="F49" s="275" t="s">
        <v>729</v>
      </c>
      <c r="G49" s="251" t="s">
        <v>690</v>
      </c>
      <c r="H49" s="251" t="s">
        <v>690</v>
      </c>
      <c r="I49" s="251" t="s">
        <v>690</v>
      </c>
    </row>
    <row r="50" spans="1:9" ht="63.75" x14ac:dyDescent="0.2">
      <c r="A50" s="289" t="s">
        <v>891</v>
      </c>
      <c r="B50" s="218"/>
      <c r="C50" s="274">
        <v>175</v>
      </c>
      <c r="D50" s="290">
        <v>820.4</v>
      </c>
      <c r="E50" s="557"/>
      <c r="F50" s="275" t="s">
        <v>188</v>
      </c>
      <c r="G50" s="251" t="s">
        <v>690</v>
      </c>
      <c r="H50" s="251" t="s">
        <v>690</v>
      </c>
      <c r="I50" s="251" t="s">
        <v>690</v>
      </c>
    </row>
    <row r="51" spans="1:9" ht="63.75" x14ac:dyDescent="0.2">
      <c r="A51" s="289" t="s">
        <v>892</v>
      </c>
      <c r="B51" s="218"/>
      <c r="C51" s="274">
        <v>300</v>
      </c>
      <c r="D51" s="290">
        <v>2037.3</v>
      </c>
      <c r="E51" s="251"/>
      <c r="F51" s="275" t="s">
        <v>729</v>
      </c>
      <c r="G51" s="251" t="s">
        <v>690</v>
      </c>
      <c r="H51" s="251" t="s">
        <v>690</v>
      </c>
      <c r="I51" s="251" t="s">
        <v>690</v>
      </c>
    </row>
    <row r="52" spans="1:9" ht="76.5" x14ac:dyDescent="0.2">
      <c r="A52" s="289" t="s">
        <v>893</v>
      </c>
      <c r="B52" s="218"/>
      <c r="C52" s="274">
        <v>200</v>
      </c>
      <c r="D52" s="274">
        <v>2321.9</v>
      </c>
      <c r="E52" s="251"/>
      <c r="F52" s="275" t="s">
        <v>188</v>
      </c>
      <c r="G52" s="251" t="s">
        <v>690</v>
      </c>
      <c r="H52" s="251" t="s">
        <v>690</v>
      </c>
      <c r="I52" s="251" t="s">
        <v>690</v>
      </c>
    </row>
    <row r="53" spans="1:9" ht="63.75" x14ac:dyDescent="0.2">
      <c r="A53" s="289" t="s">
        <v>894</v>
      </c>
      <c r="B53" s="218"/>
      <c r="C53" s="274">
        <v>150</v>
      </c>
      <c r="D53" s="274">
        <v>2023.4</v>
      </c>
      <c r="E53" s="251"/>
      <c r="F53" s="275" t="s">
        <v>729</v>
      </c>
      <c r="G53" s="251" t="s">
        <v>690</v>
      </c>
      <c r="H53" s="251" t="s">
        <v>690</v>
      </c>
      <c r="I53" s="251" t="s">
        <v>690</v>
      </c>
    </row>
    <row r="54" spans="1:9" ht="63.75" x14ac:dyDescent="0.2">
      <c r="A54" s="289" t="s">
        <v>895</v>
      </c>
      <c r="B54" s="218"/>
      <c r="C54" s="274">
        <v>150</v>
      </c>
      <c r="D54" s="274">
        <v>1869.9</v>
      </c>
      <c r="E54" s="391"/>
      <c r="F54" s="275" t="s">
        <v>729</v>
      </c>
      <c r="G54" s="251" t="s">
        <v>690</v>
      </c>
      <c r="H54" s="251" t="s">
        <v>690</v>
      </c>
      <c r="I54" s="251" t="s">
        <v>690</v>
      </c>
    </row>
    <row r="55" spans="1:9" ht="89.25" customHeight="1" x14ac:dyDescent="0.2">
      <c r="A55" s="289" t="s">
        <v>896</v>
      </c>
      <c r="B55" s="218"/>
      <c r="C55" s="329"/>
      <c r="D55" s="272">
        <v>947.2</v>
      </c>
      <c r="E55" s="551">
        <v>237</v>
      </c>
      <c r="F55" s="275" t="s">
        <v>188</v>
      </c>
      <c r="G55" s="272" t="s">
        <v>690</v>
      </c>
      <c r="H55" s="272" t="s">
        <v>690</v>
      </c>
      <c r="I55" s="272" t="s">
        <v>690</v>
      </c>
    </row>
    <row r="56" spans="1:9" ht="89.25" customHeight="1" x14ac:dyDescent="0.2">
      <c r="A56" s="289" t="s">
        <v>897</v>
      </c>
      <c r="B56" s="218"/>
      <c r="C56" s="329"/>
      <c r="D56" s="272">
        <v>3789</v>
      </c>
      <c r="E56" s="552"/>
      <c r="F56" s="275" t="s">
        <v>729</v>
      </c>
      <c r="G56" s="272" t="s">
        <v>690</v>
      </c>
      <c r="H56" s="272" t="s">
        <v>690</v>
      </c>
      <c r="I56" s="272" t="s">
        <v>690</v>
      </c>
    </row>
    <row r="57" spans="1:9" ht="76.5" x14ac:dyDescent="0.2">
      <c r="A57" s="289" t="s">
        <v>898</v>
      </c>
      <c r="B57" s="218"/>
      <c r="C57" s="329"/>
      <c r="D57" s="272">
        <v>277.10000000000002</v>
      </c>
      <c r="E57" s="392"/>
      <c r="F57" s="275" t="s">
        <v>188</v>
      </c>
      <c r="G57" s="272" t="s">
        <v>690</v>
      </c>
      <c r="H57" s="272" t="s">
        <v>690</v>
      </c>
      <c r="I57" s="272" t="s">
        <v>690</v>
      </c>
    </row>
    <row r="58" spans="1:9" ht="76.5" x14ac:dyDescent="0.2">
      <c r="A58" s="289" t="s">
        <v>899</v>
      </c>
      <c r="B58" s="218"/>
      <c r="C58" s="329"/>
      <c r="D58" s="272">
        <v>394.6</v>
      </c>
      <c r="E58" s="392"/>
      <c r="F58" s="275" t="s">
        <v>729</v>
      </c>
      <c r="G58" s="272" t="s">
        <v>690</v>
      </c>
      <c r="H58" s="272" t="s">
        <v>690</v>
      </c>
      <c r="I58" s="272" t="s">
        <v>690</v>
      </c>
    </row>
    <row r="59" spans="1:9" ht="76.5" x14ac:dyDescent="0.2">
      <c r="A59" s="289" t="s">
        <v>900</v>
      </c>
      <c r="B59" s="218"/>
      <c r="C59" s="329"/>
      <c r="D59" s="272">
        <v>1887.5</v>
      </c>
      <c r="E59" s="392"/>
      <c r="F59" s="275" t="s">
        <v>729</v>
      </c>
      <c r="G59" s="272" t="s">
        <v>690</v>
      </c>
      <c r="H59" s="272" t="s">
        <v>690</v>
      </c>
      <c r="I59" s="272" t="s">
        <v>690</v>
      </c>
    </row>
    <row r="60" spans="1:9" x14ac:dyDescent="0.2">
      <c r="A60" s="291"/>
      <c r="B60" s="219"/>
      <c r="C60" s="220"/>
      <c r="D60" s="221"/>
      <c r="E60" s="292"/>
      <c r="F60" s="222"/>
      <c r="G60" s="221"/>
      <c r="H60" s="221"/>
      <c r="I60" s="221"/>
    </row>
  </sheetData>
  <mergeCells count="9">
    <mergeCell ref="E55:E56"/>
    <mergeCell ref="C17:F17"/>
    <mergeCell ref="E49:E50"/>
    <mergeCell ref="A1:I1"/>
    <mergeCell ref="A2:I2"/>
    <mergeCell ref="A3:A4"/>
    <mergeCell ref="B3:B4"/>
    <mergeCell ref="C3:E3"/>
    <mergeCell ref="F3:I3"/>
  </mergeCells>
  <pageMargins left="0.75" right="0.75" top="1" bottom="1" header="0.5" footer="0.5"/>
  <pageSetup paperSize="9" scale="76" fitToHeight="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Normal="100" zoomScaleSheetLayoutView="100" workbookViewId="0">
      <pane ySplit="4" topLeftCell="A5" activePane="bottomLeft" state="frozen"/>
      <selection activeCell="D95" sqref="D95"/>
      <selection pane="bottomLeft" activeCell="N23" sqref="N23"/>
    </sheetView>
  </sheetViews>
  <sheetFormatPr defaultRowHeight="12.75" x14ac:dyDescent="0.2"/>
  <cols>
    <col min="1" max="1" width="38.140625" customWidth="1"/>
    <col min="2" max="2" width="12" customWidth="1"/>
    <col min="3" max="3" width="9.5703125" customWidth="1"/>
    <col min="4" max="4" width="12.28515625" customWidth="1"/>
    <col min="5" max="5" width="11.28515625" customWidth="1"/>
    <col min="6" max="6" width="10.7109375" customWidth="1"/>
    <col min="7" max="7" width="12.42578125" customWidth="1"/>
    <col min="8" max="8" width="12.140625" customWidth="1"/>
    <col min="9" max="9" width="12.85546875" customWidth="1"/>
    <col min="257" max="257" width="19.28515625" customWidth="1"/>
    <col min="258" max="258" width="15.42578125" customWidth="1"/>
    <col min="259" max="259" width="10.7109375" customWidth="1"/>
    <col min="260" max="260" width="12.85546875" customWidth="1"/>
    <col min="261" max="261" width="12.42578125" customWidth="1"/>
    <col min="262" max="262" width="11.140625" customWidth="1"/>
    <col min="263" max="263" width="12.7109375" customWidth="1"/>
    <col min="264" max="264" width="13.28515625" customWidth="1"/>
    <col min="265" max="265" width="14.140625" customWidth="1"/>
    <col min="513" max="513" width="19.28515625" customWidth="1"/>
    <col min="514" max="514" width="15.42578125" customWidth="1"/>
    <col min="515" max="515" width="10.7109375" customWidth="1"/>
    <col min="516" max="516" width="12.85546875" customWidth="1"/>
    <col min="517" max="517" width="12.42578125" customWidth="1"/>
    <col min="518" max="518" width="11.140625" customWidth="1"/>
    <col min="519" max="519" width="12.7109375" customWidth="1"/>
    <col min="520" max="520" width="13.28515625" customWidth="1"/>
    <col min="521" max="521" width="14.140625" customWidth="1"/>
    <col min="769" max="769" width="19.28515625" customWidth="1"/>
    <col min="770" max="770" width="15.42578125" customWidth="1"/>
    <col min="771" max="771" width="10.7109375" customWidth="1"/>
    <col min="772" max="772" width="12.85546875" customWidth="1"/>
    <col min="773" max="773" width="12.42578125" customWidth="1"/>
    <col min="774" max="774" width="11.140625" customWidth="1"/>
    <col min="775" max="775" width="12.7109375" customWidth="1"/>
    <col min="776" max="776" width="13.28515625" customWidth="1"/>
    <col min="777" max="777" width="14.140625" customWidth="1"/>
    <col min="1025" max="1025" width="19.28515625" customWidth="1"/>
    <col min="1026" max="1026" width="15.42578125" customWidth="1"/>
    <col min="1027" max="1027" width="10.7109375" customWidth="1"/>
    <col min="1028" max="1028" width="12.85546875" customWidth="1"/>
    <col min="1029" max="1029" width="12.42578125" customWidth="1"/>
    <col min="1030" max="1030" width="11.140625" customWidth="1"/>
    <col min="1031" max="1031" width="12.7109375" customWidth="1"/>
    <col min="1032" max="1032" width="13.28515625" customWidth="1"/>
    <col min="1033" max="1033" width="14.140625" customWidth="1"/>
    <col min="1281" max="1281" width="19.28515625" customWidth="1"/>
    <col min="1282" max="1282" width="15.42578125" customWidth="1"/>
    <col min="1283" max="1283" width="10.7109375" customWidth="1"/>
    <col min="1284" max="1284" width="12.85546875" customWidth="1"/>
    <col min="1285" max="1285" width="12.42578125" customWidth="1"/>
    <col min="1286" max="1286" width="11.140625" customWidth="1"/>
    <col min="1287" max="1287" width="12.7109375" customWidth="1"/>
    <col min="1288" max="1288" width="13.28515625" customWidth="1"/>
    <col min="1289" max="1289" width="14.140625" customWidth="1"/>
    <col min="1537" max="1537" width="19.28515625" customWidth="1"/>
    <col min="1538" max="1538" width="15.42578125" customWidth="1"/>
    <col min="1539" max="1539" width="10.7109375" customWidth="1"/>
    <col min="1540" max="1540" width="12.85546875" customWidth="1"/>
    <col min="1541" max="1541" width="12.42578125" customWidth="1"/>
    <col min="1542" max="1542" width="11.140625" customWidth="1"/>
    <col min="1543" max="1543" width="12.7109375" customWidth="1"/>
    <col min="1544" max="1544" width="13.28515625" customWidth="1"/>
    <col min="1545" max="1545" width="14.140625" customWidth="1"/>
    <col min="1793" max="1793" width="19.28515625" customWidth="1"/>
    <col min="1794" max="1794" width="15.42578125" customWidth="1"/>
    <col min="1795" max="1795" width="10.7109375" customWidth="1"/>
    <col min="1796" max="1796" width="12.85546875" customWidth="1"/>
    <col min="1797" max="1797" width="12.42578125" customWidth="1"/>
    <col min="1798" max="1798" width="11.140625" customWidth="1"/>
    <col min="1799" max="1799" width="12.7109375" customWidth="1"/>
    <col min="1800" max="1800" width="13.28515625" customWidth="1"/>
    <col min="1801" max="1801" width="14.140625" customWidth="1"/>
    <col min="2049" max="2049" width="19.28515625" customWidth="1"/>
    <col min="2050" max="2050" width="15.42578125" customWidth="1"/>
    <col min="2051" max="2051" width="10.7109375" customWidth="1"/>
    <col min="2052" max="2052" width="12.85546875" customWidth="1"/>
    <col min="2053" max="2053" width="12.42578125" customWidth="1"/>
    <col min="2054" max="2054" width="11.140625" customWidth="1"/>
    <col min="2055" max="2055" width="12.7109375" customWidth="1"/>
    <col min="2056" max="2056" width="13.28515625" customWidth="1"/>
    <col min="2057" max="2057" width="14.140625" customWidth="1"/>
    <col min="2305" max="2305" width="19.28515625" customWidth="1"/>
    <col min="2306" max="2306" width="15.42578125" customWidth="1"/>
    <col min="2307" max="2307" width="10.7109375" customWidth="1"/>
    <col min="2308" max="2308" width="12.85546875" customWidth="1"/>
    <col min="2309" max="2309" width="12.42578125" customWidth="1"/>
    <col min="2310" max="2310" width="11.140625" customWidth="1"/>
    <col min="2311" max="2311" width="12.7109375" customWidth="1"/>
    <col min="2312" max="2312" width="13.28515625" customWidth="1"/>
    <col min="2313" max="2313" width="14.140625" customWidth="1"/>
    <col min="2561" max="2561" width="19.28515625" customWidth="1"/>
    <col min="2562" max="2562" width="15.42578125" customWidth="1"/>
    <col min="2563" max="2563" width="10.7109375" customWidth="1"/>
    <col min="2564" max="2564" width="12.85546875" customWidth="1"/>
    <col min="2565" max="2565" width="12.42578125" customWidth="1"/>
    <col min="2566" max="2566" width="11.140625" customWidth="1"/>
    <col min="2567" max="2567" width="12.7109375" customWidth="1"/>
    <col min="2568" max="2568" width="13.28515625" customWidth="1"/>
    <col min="2569" max="2569" width="14.140625" customWidth="1"/>
    <col min="2817" max="2817" width="19.28515625" customWidth="1"/>
    <col min="2818" max="2818" width="15.42578125" customWidth="1"/>
    <col min="2819" max="2819" width="10.7109375" customWidth="1"/>
    <col min="2820" max="2820" width="12.85546875" customWidth="1"/>
    <col min="2821" max="2821" width="12.42578125" customWidth="1"/>
    <col min="2822" max="2822" width="11.140625" customWidth="1"/>
    <col min="2823" max="2823" width="12.7109375" customWidth="1"/>
    <col min="2824" max="2824" width="13.28515625" customWidth="1"/>
    <col min="2825" max="2825" width="14.140625" customWidth="1"/>
    <col min="3073" max="3073" width="19.28515625" customWidth="1"/>
    <col min="3074" max="3074" width="15.42578125" customWidth="1"/>
    <col min="3075" max="3075" width="10.7109375" customWidth="1"/>
    <col min="3076" max="3076" width="12.85546875" customWidth="1"/>
    <col min="3077" max="3077" width="12.42578125" customWidth="1"/>
    <col min="3078" max="3078" width="11.140625" customWidth="1"/>
    <col min="3079" max="3079" width="12.7109375" customWidth="1"/>
    <col min="3080" max="3080" width="13.28515625" customWidth="1"/>
    <col min="3081" max="3081" width="14.140625" customWidth="1"/>
    <col min="3329" max="3329" width="19.28515625" customWidth="1"/>
    <col min="3330" max="3330" width="15.42578125" customWidth="1"/>
    <col min="3331" max="3331" width="10.7109375" customWidth="1"/>
    <col min="3332" max="3332" width="12.85546875" customWidth="1"/>
    <col min="3333" max="3333" width="12.42578125" customWidth="1"/>
    <col min="3334" max="3334" width="11.140625" customWidth="1"/>
    <col min="3335" max="3335" width="12.7109375" customWidth="1"/>
    <col min="3336" max="3336" width="13.28515625" customWidth="1"/>
    <col min="3337" max="3337" width="14.140625" customWidth="1"/>
    <col min="3585" max="3585" width="19.28515625" customWidth="1"/>
    <col min="3586" max="3586" width="15.42578125" customWidth="1"/>
    <col min="3587" max="3587" width="10.7109375" customWidth="1"/>
    <col min="3588" max="3588" width="12.85546875" customWidth="1"/>
    <col min="3589" max="3589" width="12.42578125" customWidth="1"/>
    <col min="3590" max="3590" width="11.140625" customWidth="1"/>
    <col min="3591" max="3591" width="12.7109375" customWidth="1"/>
    <col min="3592" max="3592" width="13.28515625" customWidth="1"/>
    <col min="3593" max="3593" width="14.140625" customWidth="1"/>
    <col min="3841" max="3841" width="19.28515625" customWidth="1"/>
    <col min="3842" max="3842" width="15.42578125" customWidth="1"/>
    <col min="3843" max="3843" width="10.7109375" customWidth="1"/>
    <col min="3844" max="3844" width="12.85546875" customWidth="1"/>
    <col min="3845" max="3845" width="12.42578125" customWidth="1"/>
    <col min="3846" max="3846" width="11.140625" customWidth="1"/>
    <col min="3847" max="3847" width="12.7109375" customWidth="1"/>
    <col min="3848" max="3848" width="13.28515625" customWidth="1"/>
    <col min="3849" max="3849" width="14.140625" customWidth="1"/>
    <col min="4097" max="4097" width="19.28515625" customWidth="1"/>
    <col min="4098" max="4098" width="15.42578125" customWidth="1"/>
    <col min="4099" max="4099" width="10.7109375" customWidth="1"/>
    <col min="4100" max="4100" width="12.85546875" customWidth="1"/>
    <col min="4101" max="4101" width="12.42578125" customWidth="1"/>
    <col min="4102" max="4102" width="11.140625" customWidth="1"/>
    <col min="4103" max="4103" width="12.7109375" customWidth="1"/>
    <col min="4104" max="4104" width="13.28515625" customWidth="1"/>
    <col min="4105" max="4105" width="14.140625" customWidth="1"/>
    <col min="4353" max="4353" width="19.28515625" customWidth="1"/>
    <col min="4354" max="4354" width="15.42578125" customWidth="1"/>
    <col min="4355" max="4355" width="10.7109375" customWidth="1"/>
    <col min="4356" max="4356" width="12.85546875" customWidth="1"/>
    <col min="4357" max="4357" width="12.42578125" customWidth="1"/>
    <col min="4358" max="4358" width="11.140625" customWidth="1"/>
    <col min="4359" max="4359" width="12.7109375" customWidth="1"/>
    <col min="4360" max="4360" width="13.28515625" customWidth="1"/>
    <col min="4361" max="4361" width="14.140625" customWidth="1"/>
    <col min="4609" max="4609" width="19.28515625" customWidth="1"/>
    <col min="4610" max="4610" width="15.42578125" customWidth="1"/>
    <col min="4611" max="4611" width="10.7109375" customWidth="1"/>
    <col min="4612" max="4612" width="12.85546875" customWidth="1"/>
    <col min="4613" max="4613" width="12.42578125" customWidth="1"/>
    <col min="4614" max="4614" width="11.140625" customWidth="1"/>
    <col min="4615" max="4615" width="12.7109375" customWidth="1"/>
    <col min="4616" max="4616" width="13.28515625" customWidth="1"/>
    <col min="4617" max="4617" width="14.140625" customWidth="1"/>
    <col min="4865" max="4865" width="19.28515625" customWidth="1"/>
    <col min="4866" max="4866" width="15.42578125" customWidth="1"/>
    <col min="4867" max="4867" width="10.7109375" customWidth="1"/>
    <col min="4868" max="4868" width="12.85546875" customWidth="1"/>
    <col min="4869" max="4869" width="12.42578125" customWidth="1"/>
    <col min="4870" max="4870" width="11.140625" customWidth="1"/>
    <col min="4871" max="4871" width="12.7109375" customWidth="1"/>
    <col min="4872" max="4872" width="13.28515625" customWidth="1"/>
    <col min="4873" max="4873" width="14.140625" customWidth="1"/>
    <col min="5121" max="5121" width="19.28515625" customWidth="1"/>
    <col min="5122" max="5122" width="15.42578125" customWidth="1"/>
    <col min="5123" max="5123" width="10.7109375" customWidth="1"/>
    <col min="5124" max="5124" width="12.85546875" customWidth="1"/>
    <col min="5125" max="5125" width="12.42578125" customWidth="1"/>
    <col min="5126" max="5126" width="11.140625" customWidth="1"/>
    <col min="5127" max="5127" width="12.7109375" customWidth="1"/>
    <col min="5128" max="5128" width="13.28515625" customWidth="1"/>
    <col min="5129" max="5129" width="14.140625" customWidth="1"/>
    <col min="5377" max="5377" width="19.28515625" customWidth="1"/>
    <col min="5378" max="5378" width="15.42578125" customWidth="1"/>
    <col min="5379" max="5379" width="10.7109375" customWidth="1"/>
    <col min="5380" max="5380" width="12.85546875" customWidth="1"/>
    <col min="5381" max="5381" width="12.42578125" customWidth="1"/>
    <col min="5382" max="5382" width="11.140625" customWidth="1"/>
    <col min="5383" max="5383" width="12.7109375" customWidth="1"/>
    <col min="5384" max="5384" width="13.28515625" customWidth="1"/>
    <col min="5385" max="5385" width="14.140625" customWidth="1"/>
    <col min="5633" max="5633" width="19.28515625" customWidth="1"/>
    <col min="5634" max="5634" width="15.42578125" customWidth="1"/>
    <col min="5635" max="5635" width="10.7109375" customWidth="1"/>
    <col min="5636" max="5636" width="12.85546875" customWidth="1"/>
    <col min="5637" max="5637" width="12.42578125" customWidth="1"/>
    <col min="5638" max="5638" width="11.140625" customWidth="1"/>
    <col min="5639" max="5639" width="12.7109375" customWidth="1"/>
    <col min="5640" max="5640" width="13.28515625" customWidth="1"/>
    <col min="5641" max="5641" width="14.140625" customWidth="1"/>
    <col min="5889" max="5889" width="19.28515625" customWidth="1"/>
    <col min="5890" max="5890" width="15.42578125" customWidth="1"/>
    <col min="5891" max="5891" width="10.7109375" customWidth="1"/>
    <col min="5892" max="5892" width="12.85546875" customWidth="1"/>
    <col min="5893" max="5893" width="12.42578125" customWidth="1"/>
    <col min="5894" max="5894" width="11.140625" customWidth="1"/>
    <col min="5895" max="5895" width="12.7109375" customWidth="1"/>
    <col min="5896" max="5896" width="13.28515625" customWidth="1"/>
    <col min="5897" max="5897" width="14.140625" customWidth="1"/>
    <col min="6145" max="6145" width="19.28515625" customWidth="1"/>
    <col min="6146" max="6146" width="15.42578125" customWidth="1"/>
    <col min="6147" max="6147" width="10.7109375" customWidth="1"/>
    <col min="6148" max="6148" width="12.85546875" customWidth="1"/>
    <col min="6149" max="6149" width="12.42578125" customWidth="1"/>
    <col min="6150" max="6150" width="11.140625" customWidth="1"/>
    <col min="6151" max="6151" width="12.7109375" customWidth="1"/>
    <col min="6152" max="6152" width="13.28515625" customWidth="1"/>
    <col min="6153" max="6153" width="14.140625" customWidth="1"/>
    <col min="6401" max="6401" width="19.28515625" customWidth="1"/>
    <col min="6402" max="6402" width="15.42578125" customWidth="1"/>
    <col min="6403" max="6403" width="10.7109375" customWidth="1"/>
    <col min="6404" max="6404" width="12.85546875" customWidth="1"/>
    <col min="6405" max="6405" width="12.42578125" customWidth="1"/>
    <col min="6406" max="6406" width="11.140625" customWidth="1"/>
    <col min="6407" max="6407" width="12.7109375" customWidth="1"/>
    <col min="6408" max="6408" width="13.28515625" customWidth="1"/>
    <col min="6409" max="6409" width="14.140625" customWidth="1"/>
    <col min="6657" max="6657" width="19.28515625" customWidth="1"/>
    <col min="6658" max="6658" width="15.42578125" customWidth="1"/>
    <col min="6659" max="6659" width="10.7109375" customWidth="1"/>
    <col min="6660" max="6660" width="12.85546875" customWidth="1"/>
    <col min="6661" max="6661" width="12.42578125" customWidth="1"/>
    <col min="6662" max="6662" width="11.140625" customWidth="1"/>
    <col min="6663" max="6663" width="12.7109375" customWidth="1"/>
    <col min="6664" max="6664" width="13.28515625" customWidth="1"/>
    <col min="6665" max="6665" width="14.140625" customWidth="1"/>
    <col min="6913" max="6913" width="19.28515625" customWidth="1"/>
    <col min="6914" max="6914" width="15.42578125" customWidth="1"/>
    <col min="6915" max="6915" width="10.7109375" customWidth="1"/>
    <col min="6916" max="6916" width="12.85546875" customWidth="1"/>
    <col min="6917" max="6917" width="12.42578125" customWidth="1"/>
    <col min="6918" max="6918" width="11.140625" customWidth="1"/>
    <col min="6919" max="6919" width="12.7109375" customWidth="1"/>
    <col min="6920" max="6920" width="13.28515625" customWidth="1"/>
    <col min="6921" max="6921" width="14.140625" customWidth="1"/>
    <col min="7169" max="7169" width="19.28515625" customWidth="1"/>
    <col min="7170" max="7170" width="15.42578125" customWidth="1"/>
    <col min="7171" max="7171" width="10.7109375" customWidth="1"/>
    <col min="7172" max="7172" width="12.85546875" customWidth="1"/>
    <col min="7173" max="7173" width="12.42578125" customWidth="1"/>
    <col min="7174" max="7174" width="11.140625" customWidth="1"/>
    <col min="7175" max="7175" width="12.7109375" customWidth="1"/>
    <col min="7176" max="7176" width="13.28515625" customWidth="1"/>
    <col min="7177" max="7177" width="14.140625" customWidth="1"/>
    <col min="7425" max="7425" width="19.28515625" customWidth="1"/>
    <col min="7426" max="7426" width="15.42578125" customWidth="1"/>
    <col min="7427" max="7427" width="10.7109375" customWidth="1"/>
    <col min="7428" max="7428" width="12.85546875" customWidth="1"/>
    <col min="7429" max="7429" width="12.42578125" customWidth="1"/>
    <col min="7430" max="7430" width="11.140625" customWidth="1"/>
    <col min="7431" max="7431" width="12.7109375" customWidth="1"/>
    <col min="7432" max="7432" width="13.28515625" customWidth="1"/>
    <col min="7433" max="7433" width="14.140625" customWidth="1"/>
    <col min="7681" max="7681" width="19.28515625" customWidth="1"/>
    <col min="7682" max="7682" width="15.42578125" customWidth="1"/>
    <col min="7683" max="7683" width="10.7109375" customWidth="1"/>
    <col min="7684" max="7684" width="12.85546875" customWidth="1"/>
    <col min="7685" max="7685" width="12.42578125" customWidth="1"/>
    <col min="7686" max="7686" width="11.140625" customWidth="1"/>
    <col min="7687" max="7687" width="12.7109375" customWidth="1"/>
    <col min="7688" max="7688" width="13.28515625" customWidth="1"/>
    <col min="7689" max="7689" width="14.140625" customWidth="1"/>
    <col min="7937" max="7937" width="19.28515625" customWidth="1"/>
    <col min="7938" max="7938" width="15.42578125" customWidth="1"/>
    <col min="7939" max="7939" width="10.7109375" customWidth="1"/>
    <col min="7940" max="7940" width="12.85546875" customWidth="1"/>
    <col min="7941" max="7941" width="12.42578125" customWidth="1"/>
    <col min="7942" max="7942" width="11.140625" customWidth="1"/>
    <col min="7943" max="7943" width="12.7109375" customWidth="1"/>
    <col min="7944" max="7944" width="13.28515625" customWidth="1"/>
    <col min="7945" max="7945" width="14.140625" customWidth="1"/>
    <col min="8193" max="8193" width="19.28515625" customWidth="1"/>
    <col min="8194" max="8194" width="15.42578125" customWidth="1"/>
    <col min="8195" max="8195" width="10.7109375" customWidth="1"/>
    <col min="8196" max="8196" width="12.85546875" customWidth="1"/>
    <col min="8197" max="8197" width="12.42578125" customWidth="1"/>
    <col min="8198" max="8198" width="11.140625" customWidth="1"/>
    <col min="8199" max="8199" width="12.7109375" customWidth="1"/>
    <col min="8200" max="8200" width="13.28515625" customWidth="1"/>
    <col min="8201" max="8201" width="14.140625" customWidth="1"/>
    <col min="8449" max="8449" width="19.28515625" customWidth="1"/>
    <col min="8450" max="8450" width="15.42578125" customWidth="1"/>
    <col min="8451" max="8451" width="10.7109375" customWidth="1"/>
    <col min="8452" max="8452" width="12.85546875" customWidth="1"/>
    <col min="8453" max="8453" width="12.42578125" customWidth="1"/>
    <col min="8454" max="8454" width="11.140625" customWidth="1"/>
    <col min="8455" max="8455" width="12.7109375" customWidth="1"/>
    <col min="8456" max="8456" width="13.28515625" customWidth="1"/>
    <col min="8457" max="8457" width="14.140625" customWidth="1"/>
    <col min="8705" max="8705" width="19.28515625" customWidth="1"/>
    <col min="8706" max="8706" width="15.42578125" customWidth="1"/>
    <col min="8707" max="8707" width="10.7109375" customWidth="1"/>
    <col min="8708" max="8708" width="12.85546875" customWidth="1"/>
    <col min="8709" max="8709" width="12.42578125" customWidth="1"/>
    <col min="8710" max="8710" width="11.140625" customWidth="1"/>
    <col min="8711" max="8711" width="12.7109375" customWidth="1"/>
    <col min="8712" max="8712" width="13.28515625" customWidth="1"/>
    <col min="8713" max="8713" width="14.140625" customWidth="1"/>
    <col min="8961" max="8961" width="19.28515625" customWidth="1"/>
    <col min="8962" max="8962" width="15.42578125" customWidth="1"/>
    <col min="8963" max="8963" width="10.7109375" customWidth="1"/>
    <col min="8964" max="8964" width="12.85546875" customWidth="1"/>
    <col min="8965" max="8965" width="12.42578125" customWidth="1"/>
    <col min="8966" max="8966" width="11.140625" customWidth="1"/>
    <col min="8967" max="8967" width="12.7109375" customWidth="1"/>
    <col min="8968" max="8968" width="13.28515625" customWidth="1"/>
    <col min="8969" max="8969" width="14.140625" customWidth="1"/>
    <col min="9217" max="9217" width="19.28515625" customWidth="1"/>
    <col min="9218" max="9218" width="15.42578125" customWidth="1"/>
    <col min="9219" max="9219" width="10.7109375" customWidth="1"/>
    <col min="9220" max="9220" width="12.85546875" customWidth="1"/>
    <col min="9221" max="9221" width="12.42578125" customWidth="1"/>
    <col min="9222" max="9222" width="11.140625" customWidth="1"/>
    <col min="9223" max="9223" width="12.7109375" customWidth="1"/>
    <col min="9224" max="9224" width="13.28515625" customWidth="1"/>
    <col min="9225" max="9225" width="14.140625" customWidth="1"/>
    <col min="9473" max="9473" width="19.28515625" customWidth="1"/>
    <col min="9474" max="9474" width="15.42578125" customWidth="1"/>
    <col min="9475" max="9475" width="10.7109375" customWidth="1"/>
    <col min="9476" max="9476" width="12.85546875" customWidth="1"/>
    <col min="9477" max="9477" width="12.42578125" customWidth="1"/>
    <col min="9478" max="9478" width="11.140625" customWidth="1"/>
    <col min="9479" max="9479" width="12.7109375" customWidth="1"/>
    <col min="9480" max="9480" width="13.28515625" customWidth="1"/>
    <col min="9481" max="9481" width="14.140625" customWidth="1"/>
    <col min="9729" max="9729" width="19.28515625" customWidth="1"/>
    <col min="9730" max="9730" width="15.42578125" customWidth="1"/>
    <col min="9731" max="9731" width="10.7109375" customWidth="1"/>
    <col min="9732" max="9732" width="12.85546875" customWidth="1"/>
    <col min="9733" max="9733" width="12.42578125" customWidth="1"/>
    <col min="9734" max="9734" width="11.140625" customWidth="1"/>
    <col min="9735" max="9735" width="12.7109375" customWidth="1"/>
    <col min="9736" max="9736" width="13.28515625" customWidth="1"/>
    <col min="9737" max="9737" width="14.140625" customWidth="1"/>
    <col min="9985" max="9985" width="19.28515625" customWidth="1"/>
    <col min="9986" max="9986" width="15.42578125" customWidth="1"/>
    <col min="9987" max="9987" width="10.7109375" customWidth="1"/>
    <col min="9988" max="9988" width="12.85546875" customWidth="1"/>
    <col min="9989" max="9989" width="12.42578125" customWidth="1"/>
    <col min="9990" max="9990" width="11.140625" customWidth="1"/>
    <col min="9991" max="9991" width="12.7109375" customWidth="1"/>
    <col min="9992" max="9992" width="13.28515625" customWidth="1"/>
    <col min="9993" max="9993" width="14.140625" customWidth="1"/>
    <col min="10241" max="10241" width="19.28515625" customWidth="1"/>
    <col min="10242" max="10242" width="15.42578125" customWidth="1"/>
    <col min="10243" max="10243" width="10.7109375" customWidth="1"/>
    <col min="10244" max="10244" width="12.85546875" customWidth="1"/>
    <col min="10245" max="10245" width="12.42578125" customWidth="1"/>
    <col min="10246" max="10246" width="11.140625" customWidth="1"/>
    <col min="10247" max="10247" width="12.7109375" customWidth="1"/>
    <col min="10248" max="10248" width="13.28515625" customWidth="1"/>
    <col min="10249" max="10249" width="14.140625" customWidth="1"/>
    <col min="10497" max="10497" width="19.28515625" customWidth="1"/>
    <col min="10498" max="10498" width="15.42578125" customWidth="1"/>
    <col min="10499" max="10499" width="10.7109375" customWidth="1"/>
    <col min="10500" max="10500" width="12.85546875" customWidth="1"/>
    <col min="10501" max="10501" width="12.42578125" customWidth="1"/>
    <col min="10502" max="10502" width="11.140625" customWidth="1"/>
    <col min="10503" max="10503" width="12.7109375" customWidth="1"/>
    <col min="10504" max="10504" width="13.28515625" customWidth="1"/>
    <col min="10505" max="10505" width="14.140625" customWidth="1"/>
    <col min="10753" max="10753" width="19.28515625" customWidth="1"/>
    <col min="10754" max="10754" width="15.42578125" customWidth="1"/>
    <col min="10755" max="10755" width="10.7109375" customWidth="1"/>
    <col min="10756" max="10756" width="12.85546875" customWidth="1"/>
    <col min="10757" max="10757" width="12.42578125" customWidth="1"/>
    <col min="10758" max="10758" width="11.140625" customWidth="1"/>
    <col min="10759" max="10759" width="12.7109375" customWidth="1"/>
    <col min="10760" max="10760" width="13.28515625" customWidth="1"/>
    <col min="10761" max="10761" width="14.140625" customWidth="1"/>
    <col min="11009" max="11009" width="19.28515625" customWidth="1"/>
    <col min="11010" max="11010" width="15.42578125" customWidth="1"/>
    <col min="11011" max="11011" width="10.7109375" customWidth="1"/>
    <col min="11012" max="11012" width="12.85546875" customWidth="1"/>
    <col min="11013" max="11013" width="12.42578125" customWidth="1"/>
    <col min="11014" max="11014" width="11.140625" customWidth="1"/>
    <col min="11015" max="11015" width="12.7109375" customWidth="1"/>
    <col min="11016" max="11016" width="13.28515625" customWidth="1"/>
    <col min="11017" max="11017" width="14.140625" customWidth="1"/>
    <col min="11265" max="11265" width="19.28515625" customWidth="1"/>
    <col min="11266" max="11266" width="15.42578125" customWidth="1"/>
    <col min="11267" max="11267" width="10.7109375" customWidth="1"/>
    <col min="11268" max="11268" width="12.85546875" customWidth="1"/>
    <col min="11269" max="11269" width="12.42578125" customWidth="1"/>
    <col min="11270" max="11270" width="11.140625" customWidth="1"/>
    <col min="11271" max="11271" width="12.7109375" customWidth="1"/>
    <col min="11272" max="11272" width="13.28515625" customWidth="1"/>
    <col min="11273" max="11273" width="14.140625" customWidth="1"/>
    <col min="11521" max="11521" width="19.28515625" customWidth="1"/>
    <col min="11522" max="11522" width="15.42578125" customWidth="1"/>
    <col min="11523" max="11523" width="10.7109375" customWidth="1"/>
    <col min="11524" max="11524" width="12.85546875" customWidth="1"/>
    <col min="11525" max="11525" width="12.42578125" customWidth="1"/>
    <col min="11526" max="11526" width="11.140625" customWidth="1"/>
    <col min="11527" max="11527" width="12.7109375" customWidth="1"/>
    <col min="11528" max="11528" width="13.28515625" customWidth="1"/>
    <col min="11529" max="11529" width="14.140625" customWidth="1"/>
    <col min="11777" max="11777" width="19.28515625" customWidth="1"/>
    <col min="11778" max="11778" width="15.42578125" customWidth="1"/>
    <col min="11779" max="11779" width="10.7109375" customWidth="1"/>
    <col min="11780" max="11780" width="12.85546875" customWidth="1"/>
    <col min="11781" max="11781" width="12.42578125" customWidth="1"/>
    <col min="11782" max="11782" width="11.140625" customWidth="1"/>
    <col min="11783" max="11783" width="12.7109375" customWidth="1"/>
    <col min="11784" max="11784" width="13.28515625" customWidth="1"/>
    <col min="11785" max="11785" width="14.140625" customWidth="1"/>
    <col min="12033" max="12033" width="19.28515625" customWidth="1"/>
    <col min="12034" max="12034" width="15.42578125" customWidth="1"/>
    <col min="12035" max="12035" width="10.7109375" customWidth="1"/>
    <col min="12036" max="12036" width="12.85546875" customWidth="1"/>
    <col min="12037" max="12037" width="12.42578125" customWidth="1"/>
    <col min="12038" max="12038" width="11.140625" customWidth="1"/>
    <col min="12039" max="12039" width="12.7109375" customWidth="1"/>
    <col min="12040" max="12040" width="13.28515625" customWidth="1"/>
    <col min="12041" max="12041" width="14.140625" customWidth="1"/>
    <col min="12289" max="12289" width="19.28515625" customWidth="1"/>
    <col min="12290" max="12290" width="15.42578125" customWidth="1"/>
    <col min="12291" max="12291" width="10.7109375" customWidth="1"/>
    <col min="12292" max="12292" width="12.85546875" customWidth="1"/>
    <col min="12293" max="12293" width="12.42578125" customWidth="1"/>
    <col min="12294" max="12294" width="11.140625" customWidth="1"/>
    <col min="12295" max="12295" width="12.7109375" customWidth="1"/>
    <col min="12296" max="12296" width="13.28515625" customWidth="1"/>
    <col min="12297" max="12297" width="14.140625" customWidth="1"/>
    <col min="12545" max="12545" width="19.28515625" customWidth="1"/>
    <col min="12546" max="12546" width="15.42578125" customWidth="1"/>
    <col min="12547" max="12547" width="10.7109375" customWidth="1"/>
    <col min="12548" max="12548" width="12.85546875" customWidth="1"/>
    <col min="12549" max="12549" width="12.42578125" customWidth="1"/>
    <col min="12550" max="12550" width="11.140625" customWidth="1"/>
    <col min="12551" max="12551" width="12.7109375" customWidth="1"/>
    <col min="12552" max="12552" width="13.28515625" customWidth="1"/>
    <col min="12553" max="12553" width="14.140625" customWidth="1"/>
    <col min="12801" max="12801" width="19.28515625" customWidth="1"/>
    <col min="12802" max="12802" width="15.42578125" customWidth="1"/>
    <col min="12803" max="12803" width="10.7109375" customWidth="1"/>
    <col min="12804" max="12804" width="12.85546875" customWidth="1"/>
    <col min="12805" max="12805" width="12.42578125" customWidth="1"/>
    <col min="12806" max="12806" width="11.140625" customWidth="1"/>
    <col min="12807" max="12807" width="12.7109375" customWidth="1"/>
    <col min="12808" max="12808" width="13.28515625" customWidth="1"/>
    <col min="12809" max="12809" width="14.140625" customWidth="1"/>
    <col min="13057" max="13057" width="19.28515625" customWidth="1"/>
    <col min="13058" max="13058" width="15.42578125" customWidth="1"/>
    <col min="13059" max="13059" width="10.7109375" customWidth="1"/>
    <col min="13060" max="13060" width="12.85546875" customWidth="1"/>
    <col min="13061" max="13061" width="12.42578125" customWidth="1"/>
    <col min="13062" max="13062" width="11.140625" customWidth="1"/>
    <col min="13063" max="13063" width="12.7109375" customWidth="1"/>
    <col min="13064" max="13064" width="13.28515625" customWidth="1"/>
    <col min="13065" max="13065" width="14.140625" customWidth="1"/>
    <col min="13313" max="13313" width="19.28515625" customWidth="1"/>
    <col min="13314" max="13314" width="15.42578125" customWidth="1"/>
    <col min="13315" max="13315" width="10.7109375" customWidth="1"/>
    <col min="13316" max="13316" width="12.85546875" customWidth="1"/>
    <col min="13317" max="13317" width="12.42578125" customWidth="1"/>
    <col min="13318" max="13318" width="11.140625" customWidth="1"/>
    <col min="13319" max="13319" width="12.7109375" customWidth="1"/>
    <col min="13320" max="13320" width="13.28515625" customWidth="1"/>
    <col min="13321" max="13321" width="14.140625" customWidth="1"/>
    <col min="13569" max="13569" width="19.28515625" customWidth="1"/>
    <col min="13570" max="13570" width="15.42578125" customWidth="1"/>
    <col min="13571" max="13571" width="10.7109375" customWidth="1"/>
    <col min="13572" max="13572" width="12.85546875" customWidth="1"/>
    <col min="13573" max="13573" width="12.42578125" customWidth="1"/>
    <col min="13574" max="13574" width="11.140625" customWidth="1"/>
    <col min="13575" max="13575" width="12.7109375" customWidth="1"/>
    <col min="13576" max="13576" width="13.28515625" customWidth="1"/>
    <col min="13577" max="13577" width="14.140625" customWidth="1"/>
    <col min="13825" max="13825" width="19.28515625" customWidth="1"/>
    <col min="13826" max="13826" width="15.42578125" customWidth="1"/>
    <col min="13827" max="13827" width="10.7109375" customWidth="1"/>
    <col min="13828" max="13828" width="12.85546875" customWidth="1"/>
    <col min="13829" max="13829" width="12.42578125" customWidth="1"/>
    <col min="13830" max="13830" width="11.140625" customWidth="1"/>
    <col min="13831" max="13831" width="12.7109375" customWidth="1"/>
    <col min="13832" max="13832" width="13.28515625" customWidth="1"/>
    <col min="13833" max="13833" width="14.140625" customWidth="1"/>
    <col min="14081" max="14081" width="19.28515625" customWidth="1"/>
    <col min="14082" max="14082" width="15.42578125" customWidth="1"/>
    <col min="14083" max="14083" width="10.7109375" customWidth="1"/>
    <col min="14084" max="14084" width="12.85546875" customWidth="1"/>
    <col min="14085" max="14085" width="12.42578125" customWidth="1"/>
    <col min="14086" max="14086" width="11.140625" customWidth="1"/>
    <col min="14087" max="14087" width="12.7109375" customWidth="1"/>
    <col min="14088" max="14088" width="13.28515625" customWidth="1"/>
    <col min="14089" max="14089" width="14.140625" customWidth="1"/>
    <col min="14337" max="14337" width="19.28515625" customWidth="1"/>
    <col min="14338" max="14338" width="15.42578125" customWidth="1"/>
    <col min="14339" max="14339" width="10.7109375" customWidth="1"/>
    <col min="14340" max="14340" width="12.85546875" customWidth="1"/>
    <col min="14341" max="14341" width="12.42578125" customWidth="1"/>
    <col min="14342" max="14342" width="11.140625" customWidth="1"/>
    <col min="14343" max="14343" width="12.7109375" customWidth="1"/>
    <col min="14344" max="14344" width="13.28515625" customWidth="1"/>
    <col min="14345" max="14345" width="14.140625" customWidth="1"/>
    <col min="14593" max="14593" width="19.28515625" customWidth="1"/>
    <col min="14594" max="14594" width="15.42578125" customWidth="1"/>
    <col min="14595" max="14595" width="10.7109375" customWidth="1"/>
    <col min="14596" max="14596" width="12.85546875" customWidth="1"/>
    <col min="14597" max="14597" width="12.42578125" customWidth="1"/>
    <col min="14598" max="14598" width="11.140625" customWidth="1"/>
    <col min="14599" max="14599" width="12.7109375" customWidth="1"/>
    <col min="14600" max="14600" width="13.28515625" customWidth="1"/>
    <col min="14601" max="14601" width="14.140625" customWidth="1"/>
    <col min="14849" max="14849" width="19.28515625" customWidth="1"/>
    <col min="14850" max="14850" width="15.42578125" customWidth="1"/>
    <col min="14851" max="14851" width="10.7109375" customWidth="1"/>
    <col min="14852" max="14852" width="12.85546875" customWidth="1"/>
    <col min="14853" max="14853" width="12.42578125" customWidth="1"/>
    <col min="14854" max="14854" width="11.140625" customWidth="1"/>
    <col min="14855" max="14855" width="12.7109375" customWidth="1"/>
    <col min="14856" max="14856" width="13.28515625" customWidth="1"/>
    <col min="14857" max="14857" width="14.140625" customWidth="1"/>
    <col min="15105" max="15105" width="19.28515625" customWidth="1"/>
    <col min="15106" max="15106" width="15.42578125" customWidth="1"/>
    <col min="15107" max="15107" width="10.7109375" customWidth="1"/>
    <col min="15108" max="15108" width="12.85546875" customWidth="1"/>
    <col min="15109" max="15109" width="12.42578125" customWidth="1"/>
    <col min="15110" max="15110" width="11.140625" customWidth="1"/>
    <col min="15111" max="15111" width="12.7109375" customWidth="1"/>
    <col min="15112" max="15112" width="13.28515625" customWidth="1"/>
    <col min="15113" max="15113" width="14.140625" customWidth="1"/>
    <col min="15361" max="15361" width="19.28515625" customWidth="1"/>
    <col min="15362" max="15362" width="15.42578125" customWidth="1"/>
    <col min="15363" max="15363" width="10.7109375" customWidth="1"/>
    <col min="15364" max="15364" width="12.85546875" customWidth="1"/>
    <col min="15365" max="15365" width="12.42578125" customWidth="1"/>
    <col min="15366" max="15366" width="11.140625" customWidth="1"/>
    <col min="15367" max="15367" width="12.7109375" customWidth="1"/>
    <col min="15368" max="15368" width="13.28515625" customWidth="1"/>
    <col min="15369" max="15369" width="14.140625" customWidth="1"/>
    <col min="15617" max="15617" width="19.28515625" customWidth="1"/>
    <col min="15618" max="15618" width="15.42578125" customWidth="1"/>
    <col min="15619" max="15619" width="10.7109375" customWidth="1"/>
    <col min="15620" max="15620" width="12.85546875" customWidth="1"/>
    <col min="15621" max="15621" width="12.42578125" customWidth="1"/>
    <col min="15622" max="15622" width="11.140625" customWidth="1"/>
    <col min="15623" max="15623" width="12.7109375" customWidth="1"/>
    <col min="15624" max="15624" width="13.28515625" customWidth="1"/>
    <col min="15625" max="15625" width="14.140625" customWidth="1"/>
    <col min="15873" max="15873" width="19.28515625" customWidth="1"/>
    <col min="15874" max="15874" width="15.42578125" customWidth="1"/>
    <col min="15875" max="15875" width="10.7109375" customWidth="1"/>
    <col min="15876" max="15876" width="12.85546875" customWidth="1"/>
    <col min="15877" max="15877" width="12.42578125" customWidth="1"/>
    <col min="15878" max="15878" width="11.140625" customWidth="1"/>
    <col min="15879" max="15879" width="12.7109375" customWidth="1"/>
    <col min="15880" max="15880" width="13.28515625" customWidth="1"/>
    <col min="15881" max="15881" width="14.140625" customWidth="1"/>
    <col min="16129" max="16129" width="19.28515625" customWidth="1"/>
    <col min="16130" max="16130" width="15.42578125" customWidth="1"/>
    <col min="16131" max="16131" width="10.7109375" customWidth="1"/>
    <col min="16132" max="16132" width="12.85546875" customWidth="1"/>
    <col min="16133" max="16133" width="12.42578125" customWidth="1"/>
    <col min="16134" max="16134" width="11.140625" customWidth="1"/>
    <col min="16135" max="16135" width="12.7109375" customWidth="1"/>
    <col min="16136" max="16136" width="13.28515625" customWidth="1"/>
    <col min="16137" max="16137" width="14.140625" customWidth="1"/>
  </cols>
  <sheetData>
    <row r="1" spans="1:9" ht="16.5" x14ac:dyDescent="0.25">
      <c r="A1" s="410" t="s">
        <v>245</v>
      </c>
      <c r="B1" s="524"/>
      <c r="C1" s="524"/>
      <c r="D1" s="524"/>
      <c r="E1" s="524"/>
      <c r="F1" s="524"/>
      <c r="G1" s="524"/>
      <c r="H1" s="524"/>
      <c r="I1" s="524"/>
    </row>
    <row r="2" spans="1:9" ht="31.9" customHeight="1" x14ac:dyDescent="0.2">
      <c r="A2" s="493" t="s">
        <v>954</v>
      </c>
      <c r="B2" s="494"/>
      <c r="C2" s="494"/>
      <c r="D2" s="494"/>
      <c r="E2" s="494"/>
      <c r="F2" s="494"/>
      <c r="G2" s="494"/>
      <c r="H2" s="494"/>
      <c r="I2" s="494"/>
    </row>
    <row r="3" spans="1:9" ht="13.9" customHeight="1" x14ac:dyDescent="0.2">
      <c r="A3" s="550" t="s">
        <v>451</v>
      </c>
      <c r="B3" s="550" t="s">
        <v>318</v>
      </c>
      <c r="C3" s="549" t="s">
        <v>179</v>
      </c>
      <c r="D3" s="550"/>
      <c r="E3" s="550"/>
      <c r="F3" s="550" t="s">
        <v>180</v>
      </c>
      <c r="G3" s="550"/>
      <c r="H3" s="550"/>
      <c r="I3" s="550"/>
    </row>
    <row r="4" spans="1:9" ht="111" customHeight="1" x14ac:dyDescent="0.2">
      <c r="A4" s="550"/>
      <c r="B4" s="550"/>
      <c r="C4" s="393" t="s">
        <v>186</v>
      </c>
      <c r="D4" s="331" t="s">
        <v>182</v>
      </c>
      <c r="E4" s="331" t="s">
        <v>183</v>
      </c>
      <c r="F4" s="331" t="s">
        <v>184</v>
      </c>
      <c r="G4" s="331" t="s">
        <v>185</v>
      </c>
      <c r="H4" s="331" t="s">
        <v>187</v>
      </c>
      <c r="I4" s="331" t="s">
        <v>181</v>
      </c>
    </row>
    <row r="5" spans="1:9" ht="15" x14ac:dyDescent="0.2">
      <c r="A5" s="223">
        <v>1</v>
      </c>
      <c r="B5" s="223">
        <v>2</v>
      </c>
      <c r="C5" s="224">
        <v>3</v>
      </c>
      <c r="D5" s="224">
        <v>4</v>
      </c>
      <c r="E5" s="224">
        <v>5</v>
      </c>
      <c r="F5" s="224">
        <v>6</v>
      </c>
      <c r="G5" s="348">
        <v>7</v>
      </c>
      <c r="H5" s="348">
        <v>8</v>
      </c>
      <c r="I5" s="348">
        <v>9</v>
      </c>
    </row>
    <row r="6" spans="1:9" ht="39.75" customHeight="1" x14ac:dyDescent="0.2">
      <c r="A6" s="88" t="s">
        <v>956</v>
      </c>
      <c r="B6" s="254">
        <v>8907</v>
      </c>
      <c r="C6" s="208">
        <v>900</v>
      </c>
      <c r="D6" s="208">
        <v>2962.9</v>
      </c>
      <c r="E6" s="254"/>
      <c r="F6" s="208" t="s">
        <v>761</v>
      </c>
      <c r="G6" s="255">
        <v>0</v>
      </c>
      <c r="H6" s="208">
        <v>1</v>
      </c>
      <c r="I6" s="254">
        <v>0</v>
      </c>
    </row>
    <row r="7" spans="1:9" ht="30" customHeight="1" x14ac:dyDescent="0.2">
      <c r="A7" s="88" t="s">
        <v>957</v>
      </c>
      <c r="B7" s="254">
        <v>582</v>
      </c>
      <c r="C7" s="208">
        <v>300</v>
      </c>
      <c r="D7" s="208">
        <v>822</v>
      </c>
      <c r="E7" s="254"/>
      <c r="F7" s="208" t="s">
        <v>761</v>
      </c>
      <c r="G7" s="255">
        <v>0</v>
      </c>
      <c r="H7" s="208">
        <v>0</v>
      </c>
      <c r="I7" s="254">
        <v>0</v>
      </c>
    </row>
    <row r="8" spans="1:9" ht="30.75" customHeight="1" x14ac:dyDescent="0.2">
      <c r="A8" s="88" t="s">
        <v>958</v>
      </c>
      <c r="B8" s="254">
        <v>509</v>
      </c>
      <c r="C8" s="208">
        <v>200</v>
      </c>
      <c r="D8" s="208">
        <v>365.5</v>
      </c>
      <c r="E8" s="254"/>
      <c r="F8" s="208" t="s">
        <v>761</v>
      </c>
      <c r="G8" s="255">
        <v>0</v>
      </c>
      <c r="H8" s="208">
        <v>0</v>
      </c>
      <c r="I8" s="254">
        <v>0</v>
      </c>
    </row>
    <row r="9" spans="1:9" ht="30.75" customHeight="1" x14ac:dyDescent="0.2">
      <c r="A9" s="88" t="s">
        <v>959</v>
      </c>
      <c r="B9" s="254">
        <v>508</v>
      </c>
      <c r="C9" s="208">
        <v>300</v>
      </c>
      <c r="D9" s="208">
        <v>800</v>
      </c>
      <c r="E9" s="254"/>
      <c r="F9" s="208" t="s">
        <v>761</v>
      </c>
      <c r="G9" s="255">
        <v>0</v>
      </c>
      <c r="H9" s="208">
        <v>0</v>
      </c>
      <c r="I9" s="254">
        <v>0</v>
      </c>
    </row>
    <row r="10" spans="1:9" ht="30.75" customHeight="1" x14ac:dyDescent="0.2">
      <c r="A10" s="88" t="s">
        <v>960</v>
      </c>
      <c r="B10" s="254">
        <v>254</v>
      </c>
      <c r="C10" s="208">
        <v>200</v>
      </c>
      <c r="D10" s="208">
        <v>272</v>
      </c>
      <c r="E10" s="254"/>
      <c r="F10" s="208" t="s">
        <v>761</v>
      </c>
      <c r="G10" s="255">
        <v>0</v>
      </c>
      <c r="H10" s="208">
        <v>0</v>
      </c>
      <c r="I10" s="254">
        <v>0</v>
      </c>
    </row>
    <row r="11" spans="1:9" ht="30.75" customHeight="1" x14ac:dyDescent="0.2">
      <c r="A11" s="88" t="s">
        <v>961</v>
      </c>
      <c r="B11" s="254">
        <v>932</v>
      </c>
      <c r="C11" s="208">
        <v>350</v>
      </c>
      <c r="D11" s="208">
        <v>517.29999999999995</v>
      </c>
      <c r="E11" s="254"/>
      <c r="F11" s="208" t="s">
        <v>761</v>
      </c>
      <c r="G11" s="255">
        <v>0</v>
      </c>
      <c r="H11" s="208">
        <v>0</v>
      </c>
      <c r="I11" s="254">
        <v>0</v>
      </c>
    </row>
    <row r="12" spans="1:9" ht="30.75" customHeight="1" x14ac:dyDescent="0.2">
      <c r="A12" s="88" t="s">
        <v>962</v>
      </c>
      <c r="B12" s="254">
        <v>631</v>
      </c>
      <c r="C12" s="208">
        <v>200</v>
      </c>
      <c r="D12" s="208">
        <v>710</v>
      </c>
      <c r="E12" s="254"/>
      <c r="F12" s="208" t="s">
        <v>761</v>
      </c>
      <c r="G12" s="255">
        <v>0</v>
      </c>
      <c r="H12" s="208">
        <v>0</v>
      </c>
      <c r="I12" s="254">
        <v>0</v>
      </c>
    </row>
    <row r="13" spans="1:9" ht="30.75" customHeight="1" x14ac:dyDescent="0.2">
      <c r="A13" s="88" t="s">
        <v>963</v>
      </c>
      <c r="B13" s="254">
        <v>818</v>
      </c>
      <c r="C13" s="208">
        <v>360</v>
      </c>
      <c r="D13" s="208">
        <v>1440</v>
      </c>
      <c r="E13" s="254"/>
      <c r="F13" s="208" t="s">
        <v>761</v>
      </c>
      <c r="G13" s="255">
        <v>0</v>
      </c>
      <c r="H13" s="208">
        <v>0</v>
      </c>
      <c r="I13" s="254">
        <v>0</v>
      </c>
    </row>
    <row r="14" spans="1:9" ht="30.75" customHeight="1" x14ac:dyDescent="0.2">
      <c r="A14" s="88" t="s">
        <v>964</v>
      </c>
      <c r="B14" s="254">
        <v>249</v>
      </c>
      <c r="C14" s="208">
        <v>200</v>
      </c>
      <c r="D14" s="208">
        <v>450</v>
      </c>
      <c r="E14" s="254"/>
      <c r="F14" s="208" t="s">
        <v>761</v>
      </c>
      <c r="G14" s="255">
        <v>0</v>
      </c>
      <c r="H14" s="208">
        <v>1</v>
      </c>
      <c r="I14" s="254">
        <v>0</v>
      </c>
    </row>
    <row r="15" spans="1:9" ht="30.75" customHeight="1" x14ac:dyDescent="0.2">
      <c r="A15" s="88" t="s">
        <v>965</v>
      </c>
      <c r="B15" s="254">
        <v>1176</v>
      </c>
      <c r="C15" s="208">
        <v>300</v>
      </c>
      <c r="D15" s="208">
        <v>512.29999999999995</v>
      </c>
      <c r="E15" s="254"/>
      <c r="F15" s="208" t="s">
        <v>761</v>
      </c>
      <c r="G15" s="255">
        <v>0</v>
      </c>
      <c r="H15" s="208">
        <v>0</v>
      </c>
      <c r="I15" s="254">
        <v>0</v>
      </c>
    </row>
    <row r="16" spans="1:9" ht="30.75" customHeight="1" x14ac:dyDescent="0.2">
      <c r="A16" s="88" t="s">
        <v>966</v>
      </c>
      <c r="B16" s="254">
        <v>2257</v>
      </c>
      <c r="C16" s="208">
        <v>200</v>
      </c>
      <c r="D16" s="208">
        <v>349</v>
      </c>
      <c r="E16" s="254"/>
      <c r="F16" s="208" t="s">
        <v>735</v>
      </c>
      <c r="G16" s="255">
        <v>0</v>
      </c>
      <c r="H16" s="208">
        <v>0</v>
      </c>
      <c r="I16" s="254">
        <v>0</v>
      </c>
    </row>
    <row r="17" spans="1:9" ht="30.75" customHeight="1" x14ac:dyDescent="0.2">
      <c r="A17" s="88" t="s">
        <v>967</v>
      </c>
      <c r="B17" s="254">
        <v>1224</v>
      </c>
      <c r="C17" s="208">
        <v>150</v>
      </c>
      <c r="D17" s="208">
        <v>828</v>
      </c>
      <c r="E17" s="254"/>
      <c r="F17" s="208" t="s">
        <v>761</v>
      </c>
      <c r="G17" s="255">
        <v>0</v>
      </c>
      <c r="H17" s="208">
        <v>0</v>
      </c>
      <c r="I17" s="254">
        <v>0</v>
      </c>
    </row>
    <row r="18" spans="1:9" ht="30.75" customHeight="1" x14ac:dyDescent="0.2">
      <c r="A18" s="88" t="s">
        <v>968</v>
      </c>
      <c r="B18" s="254">
        <v>343</v>
      </c>
      <c r="C18" s="208">
        <v>200</v>
      </c>
      <c r="D18" s="208">
        <v>400</v>
      </c>
      <c r="E18" s="254"/>
      <c r="F18" s="208" t="s">
        <v>761</v>
      </c>
      <c r="G18" s="255">
        <v>0</v>
      </c>
      <c r="H18" s="208">
        <v>1</v>
      </c>
      <c r="I18" s="254">
        <v>0</v>
      </c>
    </row>
    <row r="19" spans="1:9" ht="30.75" customHeight="1" x14ac:dyDescent="0.2">
      <c r="A19" s="88" t="s">
        <v>969</v>
      </c>
      <c r="B19" s="254">
        <v>226</v>
      </c>
      <c r="C19" s="208">
        <v>150</v>
      </c>
      <c r="D19" s="208">
        <v>340</v>
      </c>
      <c r="E19" s="254"/>
      <c r="F19" s="208" t="s">
        <v>761</v>
      </c>
      <c r="G19" s="255">
        <v>0</v>
      </c>
      <c r="H19" s="208">
        <v>0</v>
      </c>
      <c r="I19" s="254">
        <v>0</v>
      </c>
    </row>
    <row r="20" spans="1:9" ht="30.75" customHeight="1" x14ac:dyDescent="0.2">
      <c r="A20" s="88" t="s">
        <v>970</v>
      </c>
      <c r="B20" s="254">
        <f>1120-86</f>
        <v>1034</v>
      </c>
      <c r="C20" s="208">
        <v>300</v>
      </c>
      <c r="D20" s="208">
        <v>1188</v>
      </c>
      <c r="E20" s="254"/>
      <c r="F20" s="208" t="s">
        <v>761</v>
      </c>
      <c r="G20" s="255">
        <v>0</v>
      </c>
      <c r="H20" s="208">
        <v>0</v>
      </c>
      <c r="I20" s="254">
        <v>0</v>
      </c>
    </row>
    <row r="21" spans="1:9" ht="30.75" customHeight="1" x14ac:dyDescent="0.2">
      <c r="A21" s="88" t="s">
        <v>971</v>
      </c>
      <c r="B21" s="254">
        <f>688-86</f>
        <v>602</v>
      </c>
      <c r="C21" s="208">
        <v>300</v>
      </c>
      <c r="D21" s="208">
        <v>600</v>
      </c>
      <c r="E21" s="254"/>
      <c r="F21" s="208" t="s">
        <v>761</v>
      </c>
      <c r="G21" s="255">
        <v>0</v>
      </c>
      <c r="H21" s="208">
        <v>1</v>
      </c>
      <c r="I21" s="254">
        <v>0</v>
      </c>
    </row>
    <row r="22" spans="1:9" ht="30.75" customHeight="1" x14ac:dyDescent="0.2">
      <c r="A22" s="88" t="s">
        <v>972</v>
      </c>
      <c r="B22" s="254">
        <v>412</v>
      </c>
      <c r="C22" s="208">
        <v>200</v>
      </c>
      <c r="D22" s="208">
        <v>418.5</v>
      </c>
      <c r="E22" s="254"/>
      <c r="F22" s="208" t="s">
        <v>761</v>
      </c>
      <c r="G22" s="255">
        <v>0</v>
      </c>
      <c r="H22" s="208">
        <v>0</v>
      </c>
      <c r="I22" s="254">
        <v>0</v>
      </c>
    </row>
    <row r="23" spans="1:9" ht="30.75" customHeight="1" x14ac:dyDescent="0.2">
      <c r="A23" s="88" t="s">
        <v>973</v>
      </c>
      <c r="B23" s="254">
        <v>344</v>
      </c>
      <c r="C23" s="208">
        <v>200</v>
      </c>
      <c r="D23" s="208">
        <v>272</v>
      </c>
      <c r="E23" s="254"/>
      <c r="F23" s="208" t="s">
        <v>761</v>
      </c>
      <c r="G23" s="255">
        <v>0</v>
      </c>
      <c r="H23" s="208">
        <v>0</v>
      </c>
      <c r="I23" s="254">
        <v>0</v>
      </c>
    </row>
    <row r="24" spans="1:9" ht="30.75" customHeight="1" x14ac:dyDescent="0.2">
      <c r="A24" s="88" t="s">
        <v>974</v>
      </c>
      <c r="B24" s="254">
        <v>324</v>
      </c>
      <c r="C24" s="208">
        <v>300</v>
      </c>
      <c r="D24" s="208">
        <v>864</v>
      </c>
      <c r="E24" s="254"/>
      <c r="F24" s="208" t="s">
        <v>761</v>
      </c>
      <c r="G24" s="255">
        <v>0</v>
      </c>
      <c r="H24" s="208">
        <v>1</v>
      </c>
      <c r="I24" s="254">
        <v>0</v>
      </c>
    </row>
    <row r="25" spans="1:9" ht="30.75" customHeight="1" x14ac:dyDescent="0.2">
      <c r="A25" s="88" t="s">
        <v>975</v>
      </c>
      <c r="B25" s="254">
        <v>234</v>
      </c>
      <c r="C25" s="208">
        <v>200</v>
      </c>
      <c r="D25" s="208">
        <v>440</v>
      </c>
      <c r="E25" s="254"/>
      <c r="F25" s="208" t="s">
        <v>761</v>
      </c>
      <c r="G25" s="255">
        <v>0</v>
      </c>
      <c r="H25" s="208">
        <v>0</v>
      </c>
      <c r="I25" s="254">
        <v>0</v>
      </c>
    </row>
    <row r="26" spans="1:9" ht="30.75" customHeight="1" x14ac:dyDescent="0.2">
      <c r="A26" s="88" t="s">
        <v>976</v>
      </c>
      <c r="B26" s="254">
        <v>329</v>
      </c>
      <c r="C26" s="208">
        <v>300</v>
      </c>
      <c r="D26" s="208">
        <v>808.2</v>
      </c>
      <c r="E26" s="254"/>
      <c r="F26" s="208" t="s">
        <v>761</v>
      </c>
      <c r="G26" s="255">
        <v>0</v>
      </c>
      <c r="H26" s="208">
        <v>0</v>
      </c>
      <c r="I26" s="254">
        <v>0</v>
      </c>
    </row>
    <row r="27" spans="1:9" ht="30.75" customHeight="1" x14ac:dyDescent="0.2">
      <c r="A27" s="88" t="s">
        <v>977</v>
      </c>
      <c r="B27" s="254">
        <f>703-86</f>
        <v>617</v>
      </c>
      <c r="C27" s="208">
        <v>350</v>
      </c>
      <c r="D27" s="208">
        <v>760</v>
      </c>
      <c r="E27" s="254"/>
      <c r="F27" s="208" t="s">
        <v>761</v>
      </c>
      <c r="G27" s="255">
        <v>0</v>
      </c>
      <c r="H27" s="208">
        <v>0</v>
      </c>
      <c r="I27" s="254">
        <v>0</v>
      </c>
    </row>
    <row r="28" spans="1:9" ht="52.5" customHeight="1" x14ac:dyDescent="0.2">
      <c r="A28" s="88" t="s">
        <v>978</v>
      </c>
      <c r="B28" s="254">
        <v>206</v>
      </c>
      <c r="C28" s="208">
        <v>150</v>
      </c>
      <c r="D28" s="208">
        <v>258.39999999999998</v>
      </c>
      <c r="E28" s="254"/>
      <c r="F28" s="208" t="s">
        <v>761</v>
      </c>
      <c r="G28" s="255">
        <v>0</v>
      </c>
      <c r="H28" s="208">
        <v>0</v>
      </c>
      <c r="I28" s="254">
        <v>0</v>
      </c>
    </row>
    <row r="29" spans="1:9" ht="30.75" customHeight="1" x14ac:dyDescent="0.2">
      <c r="A29" s="88" t="s">
        <v>979</v>
      </c>
      <c r="B29" s="254">
        <v>115</v>
      </c>
      <c r="C29" s="208">
        <v>50</v>
      </c>
      <c r="D29" s="208">
        <v>200</v>
      </c>
      <c r="E29" s="254"/>
      <c r="F29" s="208" t="s">
        <v>761</v>
      </c>
      <c r="G29" s="255">
        <v>0</v>
      </c>
      <c r="H29" s="208">
        <v>0</v>
      </c>
      <c r="I29" s="254">
        <v>0</v>
      </c>
    </row>
    <row r="30" spans="1:9" ht="110.1" customHeight="1" x14ac:dyDescent="0.2">
      <c r="A30" s="88" t="s">
        <v>980</v>
      </c>
      <c r="B30" s="174"/>
      <c r="C30" s="88"/>
      <c r="D30" s="332">
        <v>92</v>
      </c>
      <c r="E30" s="174"/>
      <c r="F30" s="208" t="s">
        <v>735</v>
      </c>
      <c r="G30" s="255">
        <v>0</v>
      </c>
      <c r="H30" s="208">
        <v>0</v>
      </c>
      <c r="I30" s="254">
        <v>0</v>
      </c>
    </row>
    <row r="31" spans="1:9" ht="110.1" customHeight="1" x14ac:dyDescent="0.2">
      <c r="A31" s="88" t="s">
        <v>850</v>
      </c>
      <c r="B31" s="350" t="s">
        <v>982</v>
      </c>
      <c r="C31" s="88" t="s">
        <v>983</v>
      </c>
      <c r="D31" s="332">
        <v>129</v>
      </c>
      <c r="E31" s="174"/>
      <c r="F31" s="208" t="s">
        <v>735</v>
      </c>
      <c r="G31" s="255">
        <v>0</v>
      </c>
      <c r="H31" s="208">
        <v>0</v>
      </c>
      <c r="I31" s="254">
        <v>0</v>
      </c>
    </row>
    <row r="32" spans="1:9" ht="110.1" customHeight="1" x14ac:dyDescent="0.2">
      <c r="A32" s="88" t="s">
        <v>981</v>
      </c>
      <c r="B32" s="174"/>
      <c r="C32" s="88"/>
      <c r="D32" s="332">
        <v>216</v>
      </c>
      <c r="E32" s="174"/>
      <c r="F32" s="208" t="s">
        <v>735</v>
      </c>
      <c r="G32" s="255">
        <v>0</v>
      </c>
      <c r="H32" s="208">
        <v>0</v>
      </c>
      <c r="I32" s="254">
        <v>0</v>
      </c>
    </row>
    <row r="33" spans="1:9" ht="110.1" customHeight="1" x14ac:dyDescent="0.2">
      <c r="A33" s="88" t="s">
        <v>852</v>
      </c>
      <c r="B33" s="351" t="s">
        <v>984</v>
      </c>
      <c r="C33" s="88" t="s">
        <v>985</v>
      </c>
      <c r="D33" s="332">
        <v>158.19999999999999</v>
      </c>
      <c r="E33" s="174"/>
      <c r="F33" s="208" t="s">
        <v>735</v>
      </c>
      <c r="G33" s="255">
        <v>0</v>
      </c>
      <c r="H33" s="208">
        <v>0</v>
      </c>
      <c r="I33" s="254">
        <v>0</v>
      </c>
    </row>
    <row r="34" spans="1:9" ht="125.1" customHeight="1" x14ac:dyDescent="0.2">
      <c r="A34" s="88" t="s">
        <v>851</v>
      </c>
      <c r="B34" s="350" t="s">
        <v>986</v>
      </c>
      <c r="C34" s="88" t="s">
        <v>987</v>
      </c>
      <c r="D34" s="332">
        <v>614.79999999999995</v>
      </c>
      <c r="E34" s="174"/>
      <c r="F34" s="208" t="s">
        <v>735</v>
      </c>
      <c r="G34" s="255">
        <v>0</v>
      </c>
      <c r="H34" s="208">
        <v>0</v>
      </c>
      <c r="I34" s="254">
        <v>0</v>
      </c>
    </row>
    <row r="35" spans="1:9" ht="30.75" customHeight="1" x14ac:dyDescent="0.2">
      <c r="A35" s="88" t="s">
        <v>955</v>
      </c>
      <c r="B35" s="254">
        <v>22833</v>
      </c>
      <c r="C35" s="208">
        <v>474</v>
      </c>
      <c r="D35" s="208">
        <v>376</v>
      </c>
      <c r="E35" s="254"/>
      <c r="F35" s="208" t="s">
        <v>735</v>
      </c>
      <c r="G35" s="255" t="s">
        <v>731</v>
      </c>
      <c r="H35" s="208" t="s">
        <v>731</v>
      </c>
      <c r="I35" s="254" t="s">
        <v>731</v>
      </c>
    </row>
    <row r="36" spans="1:9" ht="30.75" customHeight="1" x14ac:dyDescent="0.2">
      <c r="A36" s="88"/>
      <c r="B36" s="174"/>
      <c r="C36" s="88"/>
      <c r="D36" s="332"/>
      <c r="E36" s="174"/>
      <c r="F36" s="88"/>
      <c r="G36" s="349"/>
      <c r="H36" s="332"/>
      <c r="I36" s="174"/>
    </row>
    <row r="37" spans="1:9" ht="30.75" customHeight="1" x14ac:dyDescent="0.2">
      <c r="A37" s="88"/>
      <c r="B37" s="174"/>
      <c r="C37" s="88"/>
      <c r="D37" s="332"/>
      <c r="E37" s="174"/>
      <c r="F37" s="88"/>
      <c r="G37" s="349"/>
      <c r="H37" s="332"/>
      <c r="I37" s="174"/>
    </row>
    <row r="38" spans="1:9" ht="30.75" customHeight="1" x14ac:dyDescent="0.2">
      <c r="A38" s="88"/>
      <c r="B38" s="174"/>
      <c r="C38" s="88"/>
      <c r="D38" s="332"/>
      <c r="E38" s="174"/>
      <c r="F38" s="88"/>
      <c r="G38" s="349"/>
      <c r="H38" s="332"/>
      <c r="I38" s="174"/>
    </row>
    <row r="39" spans="1:9" ht="34.5" hidden="1" customHeight="1" x14ac:dyDescent="0.2">
      <c r="A39" s="36" t="s">
        <v>5</v>
      </c>
      <c r="B39" s="88">
        <v>195</v>
      </c>
      <c r="C39" s="36">
        <v>12</v>
      </c>
      <c r="D39" s="36">
        <v>45</v>
      </c>
      <c r="E39" s="36" t="s">
        <v>188</v>
      </c>
      <c r="F39" s="36" t="s">
        <v>13</v>
      </c>
      <c r="G39" s="63" t="s">
        <v>13</v>
      </c>
      <c r="H39" s="63" t="s">
        <v>4</v>
      </c>
      <c r="I39" s="43"/>
    </row>
    <row r="40" spans="1:9" ht="57" hidden="1" customHeight="1" x14ac:dyDescent="0.2">
      <c r="A40" s="36" t="s">
        <v>6</v>
      </c>
      <c r="B40" s="88">
        <v>140</v>
      </c>
      <c r="C40" s="36">
        <v>12</v>
      </c>
      <c r="D40" s="36">
        <v>30</v>
      </c>
      <c r="E40" s="36" t="s">
        <v>188</v>
      </c>
      <c r="F40" s="36" t="s">
        <v>13</v>
      </c>
      <c r="G40" s="63" t="s">
        <v>4</v>
      </c>
      <c r="H40" s="63" t="s">
        <v>13</v>
      </c>
      <c r="I40" s="44"/>
    </row>
    <row r="41" spans="1:9" ht="31.5" hidden="1" customHeight="1" x14ac:dyDescent="0.2">
      <c r="A41" s="36" t="s">
        <v>7</v>
      </c>
      <c r="B41" s="88">
        <v>67</v>
      </c>
      <c r="C41" s="36">
        <v>12</v>
      </c>
      <c r="D41" s="36">
        <v>42</v>
      </c>
      <c r="E41" s="36" t="s">
        <v>188</v>
      </c>
      <c r="F41" s="36" t="s">
        <v>13</v>
      </c>
      <c r="G41" s="63" t="s">
        <v>4</v>
      </c>
      <c r="H41" s="63" t="s">
        <v>13</v>
      </c>
      <c r="I41" s="44"/>
    </row>
    <row r="42" spans="1:9" ht="15.75" hidden="1" customHeight="1" thickBot="1" x14ac:dyDescent="0.25">
      <c r="A42" s="36" t="s">
        <v>8</v>
      </c>
      <c r="B42" s="88">
        <v>169</v>
      </c>
      <c r="C42" s="36">
        <v>12</v>
      </c>
      <c r="D42" s="36">
        <v>36</v>
      </c>
      <c r="E42" s="36" t="s">
        <v>188</v>
      </c>
      <c r="F42" s="36" t="s">
        <v>13</v>
      </c>
      <c r="G42" s="63" t="s">
        <v>4</v>
      </c>
      <c r="H42" s="63" t="s">
        <v>13</v>
      </c>
    </row>
    <row r="43" spans="1:9" ht="15" hidden="1" customHeight="1" x14ac:dyDescent="0.2">
      <c r="A43" s="64" t="s">
        <v>9</v>
      </c>
      <c r="B43" s="225"/>
      <c r="C43" s="63">
        <v>12</v>
      </c>
      <c r="D43" s="63">
        <v>80</v>
      </c>
      <c r="E43" s="63" t="s">
        <v>188</v>
      </c>
      <c r="F43" s="63" t="s">
        <v>13</v>
      </c>
      <c r="G43" s="63" t="s">
        <v>4</v>
      </c>
      <c r="H43" s="63" t="s">
        <v>13</v>
      </c>
    </row>
    <row r="44" spans="1:9" ht="15.75" hidden="1" customHeight="1" thickBot="1" x14ac:dyDescent="0.25">
      <c r="A44" s="64" t="s">
        <v>10</v>
      </c>
      <c r="B44" s="225">
        <v>452</v>
      </c>
      <c r="C44" s="63">
        <v>12</v>
      </c>
      <c r="D44" s="63">
        <v>72</v>
      </c>
      <c r="E44" s="63" t="s">
        <v>188</v>
      </c>
      <c r="F44" s="63" t="s">
        <v>13</v>
      </c>
      <c r="G44" s="63" t="s">
        <v>4</v>
      </c>
      <c r="H44" s="63" t="s">
        <v>13</v>
      </c>
    </row>
    <row r="45" spans="1:9" ht="45.75" hidden="1" customHeight="1" thickBot="1" x14ac:dyDescent="0.25">
      <c r="A45" s="64" t="s">
        <v>11</v>
      </c>
      <c r="B45" s="225">
        <v>219</v>
      </c>
      <c r="C45" s="63">
        <v>12</v>
      </c>
      <c r="D45" s="63">
        <v>150</v>
      </c>
      <c r="E45" s="63" t="s">
        <v>188</v>
      </c>
      <c r="F45" s="63" t="s">
        <v>13</v>
      </c>
      <c r="G45" s="63" t="s">
        <v>4</v>
      </c>
      <c r="H45" s="63" t="s">
        <v>13</v>
      </c>
    </row>
    <row r="46" spans="1:9" ht="45.75" customHeight="1" x14ac:dyDescent="0.2">
      <c r="A46" s="347"/>
      <c r="B46" s="253"/>
      <c r="C46" s="347"/>
      <c r="D46" s="347"/>
      <c r="E46" s="347"/>
      <c r="F46" s="347"/>
      <c r="G46" s="347"/>
      <c r="H46" s="347"/>
    </row>
    <row r="47" spans="1:9" ht="12.75" customHeight="1" x14ac:dyDescent="0.2">
      <c r="B47" s="103"/>
      <c r="H47" s="346"/>
    </row>
    <row r="48" spans="1:9" ht="13.5" customHeight="1" x14ac:dyDescent="0.2"/>
    <row r="49" ht="12.75" customHeight="1" x14ac:dyDescent="0.2"/>
    <row r="50" ht="12.75" customHeight="1" x14ac:dyDescent="0.2"/>
    <row r="51" ht="12.75" customHeight="1" x14ac:dyDescent="0.2"/>
    <row r="52" ht="13.5" customHeight="1" x14ac:dyDescent="0.2"/>
    <row r="53" ht="12.75" customHeight="1" x14ac:dyDescent="0.2"/>
    <row r="54" ht="12.75" customHeight="1" x14ac:dyDescent="0.2"/>
    <row r="55" ht="13.5" customHeight="1" x14ac:dyDescent="0.2"/>
  </sheetData>
  <mergeCells count="6">
    <mergeCell ref="A1:I1"/>
    <mergeCell ref="A2:I2"/>
    <mergeCell ref="A3:A4"/>
    <mergeCell ref="B3:B4"/>
    <mergeCell ref="C3:E3"/>
    <mergeCell ref="F3:I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BreakPreview" zoomScaleNormal="100" workbookViewId="0">
      <selection activeCell="L9" sqref="L9"/>
    </sheetView>
  </sheetViews>
  <sheetFormatPr defaultRowHeight="12.75" x14ac:dyDescent="0.2"/>
  <cols>
    <col min="1" max="1" width="53.42578125" customWidth="1"/>
    <col min="2" max="2" width="22.42578125" customWidth="1"/>
    <col min="3" max="4" width="10" customWidth="1"/>
    <col min="5" max="6" width="10.140625" customWidth="1"/>
    <col min="7" max="7" width="9.42578125" customWidth="1"/>
    <col min="257" max="257" width="53.42578125" customWidth="1"/>
    <col min="258" max="258" width="22.42578125" customWidth="1"/>
    <col min="259" max="260" width="10" customWidth="1"/>
    <col min="261" max="262" width="10.140625" customWidth="1"/>
    <col min="263" max="263" width="9.42578125" customWidth="1"/>
    <col min="513" max="513" width="53.42578125" customWidth="1"/>
    <col min="514" max="514" width="22.42578125" customWidth="1"/>
    <col min="515" max="516" width="10" customWidth="1"/>
    <col min="517" max="518" width="10.140625" customWidth="1"/>
    <col min="519" max="519" width="9.42578125" customWidth="1"/>
    <col min="769" max="769" width="53.42578125" customWidth="1"/>
    <col min="770" max="770" width="22.42578125" customWidth="1"/>
    <col min="771" max="772" width="10" customWidth="1"/>
    <col min="773" max="774" width="10.140625" customWidth="1"/>
    <col min="775" max="775" width="9.42578125" customWidth="1"/>
    <col min="1025" max="1025" width="53.42578125" customWidth="1"/>
    <col min="1026" max="1026" width="22.42578125" customWidth="1"/>
    <col min="1027" max="1028" width="10" customWidth="1"/>
    <col min="1029" max="1030" width="10.140625" customWidth="1"/>
    <col min="1031" max="1031" width="9.42578125" customWidth="1"/>
    <col min="1281" max="1281" width="53.42578125" customWidth="1"/>
    <col min="1282" max="1282" width="22.42578125" customWidth="1"/>
    <col min="1283" max="1284" width="10" customWidth="1"/>
    <col min="1285" max="1286" width="10.140625" customWidth="1"/>
    <col min="1287" max="1287" width="9.42578125" customWidth="1"/>
    <col min="1537" max="1537" width="53.42578125" customWidth="1"/>
    <col min="1538" max="1538" width="22.42578125" customWidth="1"/>
    <col min="1539" max="1540" width="10" customWidth="1"/>
    <col min="1541" max="1542" width="10.140625" customWidth="1"/>
    <col min="1543" max="1543" width="9.42578125" customWidth="1"/>
    <col min="1793" max="1793" width="53.42578125" customWidth="1"/>
    <col min="1794" max="1794" width="22.42578125" customWidth="1"/>
    <col min="1795" max="1796" width="10" customWidth="1"/>
    <col min="1797" max="1798" width="10.140625" customWidth="1"/>
    <col min="1799" max="1799" width="9.42578125" customWidth="1"/>
    <col min="2049" max="2049" width="53.42578125" customWidth="1"/>
    <col min="2050" max="2050" width="22.42578125" customWidth="1"/>
    <col min="2051" max="2052" width="10" customWidth="1"/>
    <col min="2053" max="2054" width="10.140625" customWidth="1"/>
    <col min="2055" max="2055" width="9.42578125" customWidth="1"/>
    <col min="2305" max="2305" width="53.42578125" customWidth="1"/>
    <col min="2306" max="2306" width="22.42578125" customWidth="1"/>
    <col min="2307" max="2308" width="10" customWidth="1"/>
    <col min="2309" max="2310" width="10.140625" customWidth="1"/>
    <col min="2311" max="2311" width="9.42578125" customWidth="1"/>
    <col min="2561" max="2561" width="53.42578125" customWidth="1"/>
    <col min="2562" max="2562" width="22.42578125" customWidth="1"/>
    <col min="2563" max="2564" width="10" customWidth="1"/>
    <col min="2565" max="2566" width="10.140625" customWidth="1"/>
    <col min="2567" max="2567" width="9.42578125" customWidth="1"/>
    <col min="2817" max="2817" width="53.42578125" customWidth="1"/>
    <col min="2818" max="2818" width="22.42578125" customWidth="1"/>
    <col min="2819" max="2820" width="10" customWidth="1"/>
    <col min="2821" max="2822" width="10.140625" customWidth="1"/>
    <col min="2823" max="2823" width="9.42578125" customWidth="1"/>
    <col min="3073" max="3073" width="53.42578125" customWidth="1"/>
    <col min="3074" max="3074" width="22.42578125" customWidth="1"/>
    <col min="3075" max="3076" width="10" customWidth="1"/>
    <col min="3077" max="3078" width="10.140625" customWidth="1"/>
    <col min="3079" max="3079" width="9.42578125" customWidth="1"/>
    <col min="3329" max="3329" width="53.42578125" customWidth="1"/>
    <col min="3330" max="3330" width="22.42578125" customWidth="1"/>
    <col min="3331" max="3332" width="10" customWidth="1"/>
    <col min="3333" max="3334" width="10.140625" customWidth="1"/>
    <col min="3335" max="3335" width="9.42578125" customWidth="1"/>
    <col min="3585" max="3585" width="53.42578125" customWidth="1"/>
    <col min="3586" max="3586" width="22.42578125" customWidth="1"/>
    <col min="3587" max="3588" width="10" customWidth="1"/>
    <col min="3589" max="3590" width="10.140625" customWidth="1"/>
    <col min="3591" max="3591" width="9.42578125" customWidth="1"/>
    <col min="3841" max="3841" width="53.42578125" customWidth="1"/>
    <col min="3842" max="3842" width="22.42578125" customWidth="1"/>
    <col min="3843" max="3844" width="10" customWidth="1"/>
    <col min="3845" max="3846" width="10.140625" customWidth="1"/>
    <col min="3847" max="3847" width="9.42578125" customWidth="1"/>
    <col min="4097" max="4097" width="53.42578125" customWidth="1"/>
    <col min="4098" max="4098" width="22.42578125" customWidth="1"/>
    <col min="4099" max="4100" width="10" customWidth="1"/>
    <col min="4101" max="4102" width="10.140625" customWidth="1"/>
    <col min="4103" max="4103" width="9.42578125" customWidth="1"/>
    <col min="4353" max="4353" width="53.42578125" customWidth="1"/>
    <col min="4354" max="4354" width="22.42578125" customWidth="1"/>
    <col min="4355" max="4356" width="10" customWidth="1"/>
    <col min="4357" max="4358" width="10.140625" customWidth="1"/>
    <col min="4359" max="4359" width="9.42578125" customWidth="1"/>
    <col min="4609" max="4609" width="53.42578125" customWidth="1"/>
    <col min="4610" max="4610" width="22.42578125" customWidth="1"/>
    <col min="4611" max="4612" width="10" customWidth="1"/>
    <col min="4613" max="4614" width="10.140625" customWidth="1"/>
    <col min="4615" max="4615" width="9.42578125" customWidth="1"/>
    <col min="4865" max="4865" width="53.42578125" customWidth="1"/>
    <col min="4866" max="4866" width="22.42578125" customWidth="1"/>
    <col min="4867" max="4868" width="10" customWidth="1"/>
    <col min="4869" max="4870" width="10.140625" customWidth="1"/>
    <col min="4871" max="4871" width="9.42578125" customWidth="1"/>
    <col min="5121" max="5121" width="53.42578125" customWidth="1"/>
    <col min="5122" max="5122" width="22.42578125" customWidth="1"/>
    <col min="5123" max="5124" width="10" customWidth="1"/>
    <col min="5125" max="5126" width="10.140625" customWidth="1"/>
    <col min="5127" max="5127" width="9.42578125" customWidth="1"/>
    <col min="5377" max="5377" width="53.42578125" customWidth="1"/>
    <col min="5378" max="5378" width="22.42578125" customWidth="1"/>
    <col min="5379" max="5380" width="10" customWidth="1"/>
    <col min="5381" max="5382" width="10.140625" customWidth="1"/>
    <col min="5383" max="5383" width="9.42578125" customWidth="1"/>
    <col min="5633" max="5633" width="53.42578125" customWidth="1"/>
    <col min="5634" max="5634" width="22.42578125" customWidth="1"/>
    <col min="5635" max="5636" width="10" customWidth="1"/>
    <col min="5637" max="5638" width="10.140625" customWidth="1"/>
    <col min="5639" max="5639" width="9.42578125" customWidth="1"/>
    <col min="5889" max="5889" width="53.42578125" customWidth="1"/>
    <col min="5890" max="5890" width="22.42578125" customWidth="1"/>
    <col min="5891" max="5892" width="10" customWidth="1"/>
    <col min="5893" max="5894" width="10.140625" customWidth="1"/>
    <col min="5895" max="5895" width="9.42578125" customWidth="1"/>
    <col min="6145" max="6145" width="53.42578125" customWidth="1"/>
    <col min="6146" max="6146" width="22.42578125" customWidth="1"/>
    <col min="6147" max="6148" width="10" customWidth="1"/>
    <col min="6149" max="6150" width="10.140625" customWidth="1"/>
    <col min="6151" max="6151" width="9.42578125" customWidth="1"/>
    <col min="6401" max="6401" width="53.42578125" customWidth="1"/>
    <col min="6402" max="6402" width="22.42578125" customWidth="1"/>
    <col min="6403" max="6404" width="10" customWidth="1"/>
    <col min="6405" max="6406" width="10.140625" customWidth="1"/>
    <col min="6407" max="6407" width="9.42578125" customWidth="1"/>
    <col min="6657" max="6657" width="53.42578125" customWidth="1"/>
    <col min="6658" max="6658" width="22.42578125" customWidth="1"/>
    <col min="6659" max="6660" width="10" customWidth="1"/>
    <col min="6661" max="6662" width="10.140625" customWidth="1"/>
    <col min="6663" max="6663" width="9.42578125" customWidth="1"/>
    <col min="6913" max="6913" width="53.42578125" customWidth="1"/>
    <col min="6914" max="6914" width="22.42578125" customWidth="1"/>
    <col min="6915" max="6916" width="10" customWidth="1"/>
    <col min="6917" max="6918" width="10.140625" customWidth="1"/>
    <col min="6919" max="6919" width="9.42578125" customWidth="1"/>
    <col min="7169" max="7169" width="53.42578125" customWidth="1"/>
    <col min="7170" max="7170" width="22.42578125" customWidth="1"/>
    <col min="7171" max="7172" width="10" customWidth="1"/>
    <col min="7173" max="7174" width="10.140625" customWidth="1"/>
    <col min="7175" max="7175" width="9.42578125" customWidth="1"/>
    <col min="7425" max="7425" width="53.42578125" customWidth="1"/>
    <col min="7426" max="7426" width="22.42578125" customWidth="1"/>
    <col min="7427" max="7428" width="10" customWidth="1"/>
    <col min="7429" max="7430" width="10.140625" customWidth="1"/>
    <col min="7431" max="7431" width="9.42578125" customWidth="1"/>
    <col min="7681" max="7681" width="53.42578125" customWidth="1"/>
    <col min="7682" max="7682" width="22.42578125" customWidth="1"/>
    <col min="7683" max="7684" width="10" customWidth="1"/>
    <col min="7685" max="7686" width="10.140625" customWidth="1"/>
    <col min="7687" max="7687" width="9.42578125" customWidth="1"/>
    <col min="7937" max="7937" width="53.42578125" customWidth="1"/>
    <col min="7938" max="7938" width="22.42578125" customWidth="1"/>
    <col min="7939" max="7940" width="10" customWidth="1"/>
    <col min="7941" max="7942" width="10.140625" customWidth="1"/>
    <col min="7943" max="7943" width="9.42578125" customWidth="1"/>
    <col min="8193" max="8193" width="53.42578125" customWidth="1"/>
    <col min="8194" max="8194" width="22.42578125" customWidth="1"/>
    <col min="8195" max="8196" width="10" customWidth="1"/>
    <col min="8197" max="8198" width="10.140625" customWidth="1"/>
    <col min="8199" max="8199" width="9.42578125" customWidth="1"/>
    <col min="8449" max="8449" width="53.42578125" customWidth="1"/>
    <col min="8450" max="8450" width="22.42578125" customWidth="1"/>
    <col min="8451" max="8452" width="10" customWidth="1"/>
    <col min="8453" max="8454" width="10.140625" customWidth="1"/>
    <col min="8455" max="8455" width="9.42578125" customWidth="1"/>
    <col min="8705" max="8705" width="53.42578125" customWidth="1"/>
    <col min="8706" max="8706" width="22.42578125" customWidth="1"/>
    <col min="8707" max="8708" width="10" customWidth="1"/>
    <col min="8709" max="8710" width="10.140625" customWidth="1"/>
    <col min="8711" max="8711" width="9.42578125" customWidth="1"/>
    <col min="8961" max="8961" width="53.42578125" customWidth="1"/>
    <col min="8962" max="8962" width="22.42578125" customWidth="1"/>
    <col min="8963" max="8964" width="10" customWidth="1"/>
    <col min="8965" max="8966" width="10.140625" customWidth="1"/>
    <col min="8967" max="8967" width="9.42578125" customWidth="1"/>
    <col min="9217" max="9217" width="53.42578125" customWidth="1"/>
    <col min="9218" max="9218" width="22.42578125" customWidth="1"/>
    <col min="9219" max="9220" width="10" customWidth="1"/>
    <col min="9221" max="9222" width="10.140625" customWidth="1"/>
    <col min="9223" max="9223" width="9.42578125" customWidth="1"/>
    <col min="9473" max="9473" width="53.42578125" customWidth="1"/>
    <col min="9474" max="9474" width="22.42578125" customWidth="1"/>
    <col min="9475" max="9476" width="10" customWidth="1"/>
    <col min="9477" max="9478" width="10.140625" customWidth="1"/>
    <col min="9479" max="9479" width="9.42578125" customWidth="1"/>
    <col min="9729" max="9729" width="53.42578125" customWidth="1"/>
    <col min="9730" max="9730" width="22.42578125" customWidth="1"/>
    <col min="9731" max="9732" width="10" customWidth="1"/>
    <col min="9733" max="9734" width="10.140625" customWidth="1"/>
    <col min="9735" max="9735" width="9.42578125" customWidth="1"/>
    <col min="9985" max="9985" width="53.42578125" customWidth="1"/>
    <col min="9986" max="9986" width="22.42578125" customWidth="1"/>
    <col min="9987" max="9988" width="10" customWidth="1"/>
    <col min="9989" max="9990" width="10.140625" customWidth="1"/>
    <col min="9991" max="9991" width="9.42578125" customWidth="1"/>
    <col min="10241" max="10241" width="53.42578125" customWidth="1"/>
    <col min="10242" max="10242" width="22.42578125" customWidth="1"/>
    <col min="10243" max="10244" width="10" customWidth="1"/>
    <col min="10245" max="10246" width="10.140625" customWidth="1"/>
    <col min="10247" max="10247" width="9.42578125" customWidth="1"/>
    <col min="10497" max="10497" width="53.42578125" customWidth="1"/>
    <col min="10498" max="10498" width="22.42578125" customWidth="1"/>
    <col min="10499" max="10500" width="10" customWidth="1"/>
    <col min="10501" max="10502" width="10.140625" customWidth="1"/>
    <col min="10503" max="10503" width="9.42578125" customWidth="1"/>
    <col min="10753" max="10753" width="53.42578125" customWidth="1"/>
    <col min="10754" max="10754" width="22.42578125" customWidth="1"/>
    <col min="10755" max="10756" width="10" customWidth="1"/>
    <col min="10757" max="10758" width="10.140625" customWidth="1"/>
    <col min="10759" max="10759" width="9.42578125" customWidth="1"/>
    <col min="11009" max="11009" width="53.42578125" customWidth="1"/>
    <col min="11010" max="11010" width="22.42578125" customWidth="1"/>
    <col min="11011" max="11012" width="10" customWidth="1"/>
    <col min="11013" max="11014" width="10.140625" customWidth="1"/>
    <col min="11015" max="11015" width="9.42578125" customWidth="1"/>
    <col min="11265" max="11265" width="53.42578125" customWidth="1"/>
    <col min="11266" max="11266" width="22.42578125" customWidth="1"/>
    <col min="11267" max="11268" width="10" customWidth="1"/>
    <col min="11269" max="11270" width="10.140625" customWidth="1"/>
    <col min="11271" max="11271" width="9.42578125" customWidth="1"/>
    <col min="11521" max="11521" width="53.42578125" customWidth="1"/>
    <col min="11522" max="11522" width="22.42578125" customWidth="1"/>
    <col min="11523" max="11524" width="10" customWidth="1"/>
    <col min="11525" max="11526" width="10.140625" customWidth="1"/>
    <col min="11527" max="11527" width="9.42578125" customWidth="1"/>
    <col min="11777" max="11777" width="53.42578125" customWidth="1"/>
    <col min="11778" max="11778" width="22.42578125" customWidth="1"/>
    <col min="11779" max="11780" width="10" customWidth="1"/>
    <col min="11781" max="11782" width="10.140625" customWidth="1"/>
    <col min="11783" max="11783" width="9.42578125" customWidth="1"/>
    <col min="12033" max="12033" width="53.42578125" customWidth="1"/>
    <col min="12034" max="12034" width="22.42578125" customWidth="1"/>
    <col min="12035" max="12036" width="10" customWidth="1"/>
    <col min="12037" max="12038" width="10.140625" customWidth="1"/>
    <col min="12039" max="12039" width="9.42578125" customWidth="1"/>
    <col min="12289" max="12289" width="53.42578125" customWidth="1"/>
    <col min="12290" max="12290" width="22.42578125" customWidth="1"/>
    <col min="12291" max="12292" width="10" customWidth="1"/>
    <col min="12293" max="12294" width="10.140625" customWidth="1"/>
    <col min="12295" max="12295" width="9.42578125" customWidth="1"/>
    <col min="12545" max="12545" width="53.42578125" customWidth="1"/>
    <col min="12546" max="12546" width="22.42578125" customWidth="1"/>
    <col min="12547" max="12548" width="10" customWidth="1"/>
    <col min="12549" max="12550" width="10.140625" customWidth="1"/>
    <col min="12551" max="12551" width="9.42578125" customWidth="1"/>
    <col min="12801" max="12801" width="53.42578125" customWidth="1"/>
    <col min="12802" max="12802" width="22.42578125" customWidth="1"/>
    <col min="12803" max="12804" width="10" customWidth="1"/>
    <col min="12805" max="12806" width="10.140625" customWidth="1"/>
    <col min="12807" max="12807" width="9.42578125" customWidth="1"/>
    <col min="13057" max="13057" width="53.42578125" customWidth="1"/>
    <col min="13058" max="13058" width="22.42578125" customWidth="1"/>
    <col min="13059" max="13060" width="10" customWidth="1"/>
    <col min="13061" max="13062" width="10.140625" customWidth="1"/>
    <col min="13063" max="13063" width="9.42578125" customWidth="1"/>
    <col min="13313" max="13313" width="53.42578125" customWidth="1"/>
    <col min="13314" max="13314" width="22.42578125" customWidth="1"/>
    <col min="13315" max="13316" width="10" customWidth="1"/>
    <col min="13317" max="13318" width="10.140625" customWidth="1"/>
    <col min="13319" max="13319" width="9.42578125" customWidth="1"/>
    <col min="13569" max="13569" width="53.42578125" customWidth="1"/>
    <col min="13570" max="13570" width="22.42578125" customWidth="1"/>
    <col min="13571" max="13572" width="10" customWidth="1"/>
    <col min="13573" max="13574" width="10.140625" customWidth="1"/>
    <col min="13575" max="13575" width="9.42578125" customWidth="1"/>
    <col min="13825" max="13825" width="53.42578125" customWidth="1"/>
    <col min="13826" max="13826" width="22.42578125" customWidth="1"/>
    <col min="13827" max="13828" width="10" customWidth="1"/>
    <col min="13829" max="13830" width="10.140625" customWidth="1"/>
    <col min="13831" max="13831" width="9.42578125" customWidth="1"/>
    <col min="14081" max="14081" width="53.42578125" customWidth="1"/>
    <col min="14082" max="14082" width="22.42578125" customWidth="1"/>
    <col min="14083" max="14084" width="10" customWidth="1"/>
    <col min="14085" max="14086" width="10.140625" customWidth="1"/>
    <col min="14087" max="14087" width="9.42578125" customWidth="1"/>
    <col min="14337" max="14337" width="53.42578125" customWidth="1"/>
    <col min="14338" max="14338" width="22.42578125" customWidth="1"/>
    <col min="14339" max="14340" width="10" customWidth="1"/>
    <col min="14341" max="14342" width="10.140625" customWidth="1"/>
    <col min="14343" max="14343" width="9.42578125" customWidth="1"/>
    <col min="14593" max="14593" width="53.42578125" customWidth="1"/>
    <col min="14594" max="14594" width="22.42578125" customWidth="1"/>
    <col min="14595" max="14596" width="10" customWidth="1"/>
    <col min="14597" max="14598" width="10.140625" customWidth="1"/>
    <col min="14599" max="14599" width="9.42578125" customWidth="1"/>
    <col min="14849" max="14849" width="53.42578125" customWidth="1"/>
    <col min="14850" max="14850" width="22.42578125" customWidth="1"/>
    <col min="14851" max="14852" width="10" customWidth="1"/>
    <col min="14853" max="14854" width="10.140625" customWidth="1"/>
    <col min="14855" max="14855" width="9.42578125" customWidth="1"/>
    <col min="15105" max="15105" width="53.42578125" customWidth="1"/>
    <col min="15106" max="15106" width="22.42578125" customWidth="1"/>
    <col min="15107" max="15108" width="10" customWidth="1"/>
    <col min="15109" max="15110" width="10.140625" customWidth="1"/>
    <col min="15111" max="15111" width="9.42578125" customWidth="1"/>
    <col min="15361" max="15361" width="53.42578125" customWidth="1"/>
    <col min="15362" max="15362" width="22.42578125" customWidth="1"/>
    <col min="15363" max="15364" width="10" customWidth="1"/>
    <col min="15365" max="15366" width="10.140625" customWidth="1"/>
    <col min="15367" max="15367" width="9.42578125" customWidth="1"/>
    <col min="15617" max="15617" width="53.42578125" customWidth="1"/>
    <col min="15618" max="15618" width="22.42578125" customWidth="1"/>
    <col min="15619" max="15620" width="10" customWidth="1"/>
    <col min="15621" max="15622" width="10.140625" customWidth="1"/>
    <col min="15623" max="15623" width="9.42578125" customWidth="1"/>
    <col min="15873" max="15873" width="53.42578125" customWidth="1"/>
    <col min="15874" max="15874" width="22.42578125" customWidth="1"/>
    <col min="15875" max="15876" width="10" customWidth="1"/>
    <col min="15877" max="15878" width="10.140625" customWidth="1"/>
    <col min="15879" max="15879" width="9.42578125" customWidth="1"/>
    <col min="16129" max="16129" width="53.42578125" customWidth="1"/>
    <col min="16130" max="16130" width="22.42578125" customWidth="1"/>
    <col min="16131" max="16132" width="10" customWidth="1"/>
    <col min="16133" max="16134" width="10.140625" customWidth="1"/>
    <col min="16135" max="16135" width="9.42578125" customWidth="1"/>
  </cols>
  <sheetData>
    <row r="1" spans="1:7" ht="16.5" x14ac:dyDescent="0.25">
      <c r="A1" s="414" t="s">
        <v>388</v>
      </c>
      <c r="B1" s="415"/>
      <c r="C1" s="415"/>
      <c r="D1" s="415"/>
      <c r="E1" s="415"/>
      <c r="F1" s="415"/>
      <c r="G1" s="415"/>
    </row>
    <row r="2" spans="1:7" ht="22.9" customHeight="1" thickBot="1" x14ac:dyDescent="0.25">
      <c r="A2" s="451" t="s">
        <v>201</v>
      </c>
      <c r="B2" s="452"/>
      <c r="C2" s="452"/>
      <c r="D2" s="452"/>
      <c r="E2" s="452"/>
      <c r="F2" s="452"/>
      <c r="G2" s="452"/>
    </row>
    <row r="3" spans="1:7" ht="18" customHeight="1" x14ac:dyDescent="0.2">
      <c r="A3" s="564" t="s">
        <v>566</v>
      </c>
      <c r="B3" s="448" t="s">
        <v>570</v>
      </c>
      <c r="C3" s="448" t="s">
        <v>537</v>
      </c>
      <c r="D3" s="567"/>
      <c r="E3" s="567"/>
      <c r="F3" s="567"/>
      <c r="G3" s="568"/>
    </row>
    <row r="4" spans="1:7" ht="16.5" x14ac:dyDescent="0.2">
      <c r="A4" s="565"/>
      <c r="B4" s="566"/>
      <c r="C4" s="145">
        <v>2016</v>
      </c>
      <c r="D4" s="180">
        <v>2017</v>
      </c>
      <c r="E4" s="180">
        <v>2018</v>
      </c>
      <c r="F4" s="180">
        <v>2019</v>
      </c>
      <c r="G4" s="180">
        <v>2020</v>
      </c>
    </row>
    <row r="5" spans="1:7" ht="17.25" thickBot="1" x14ac:dyDescent="0.25">
      <c r="A5" s="127">
        <v>1</v>
      </c>
      <c r="B5" s="141">
        <v>2</v>
      </c>
      <c r="C5" s="141">
        <v>3</v>
      </c>
      <c r="D5" s="141">
        <v>4</v>
      </c>
      <c r="E5" s="141">
        <v>5</v>
      </c>
      <c r="F5" s="142">
        <v>6</v>
      </c>
      <c r="G5" s="142">
        <v>7</v>
      </c>
    </row>
    <row r="6" spans="1:7" ht="20.45" customHeight="1" x14ac:dyDescent="0.2">
      <c r="A6" s="143" t="s">
        <v>189</v>
      </c>
      <c r="B6" s="131" t="s">
        <v>171</v>
      </c>
      <c r="C6" s="108">
        <v>230.5</v>
      </c>
      <c r="D6" s="108">
        <v>228.9</v>
      </c>
      <c r="E6" s="108">
        <v>222.5</v>
      </c>
      <c r="F6" s="108">
        <v>235.3</v>
      </c>
      <c r="G6" s="108">
        <v>234.505</v>
      </c>
    </row>
    <row r="7" spans="1:7" ht="18" customHeight="1" x14ac:dyDescent="0.2">
      <c r="A7" s="144" t="s">
        <v>190</v>
      </c>
      <c r="B7" s="75" t="s">
        <v>389</v>
      </c>
      <c r="C7" s="104">
        <f>11.2*365</f>
        <v>4087.9999999999995</v>
      </c>
      <c r="D7" s="104">
        <f>11.2*365</f>
        <v>4087.9999999999995</v>
      </c>
      <c r="E7" s="104">
        <f>9.8*365</f>
        <v>3577.0000000000005</v>
      </c>
      <c r="F7" s="104">
        <f>9.4*365</f>
        <v>3431</v>
      </c>
      <c r="G7" s="317">
        <f>8.752*365</f>
        <v>3194.48</v>
      </c>
    </row>
    <row r="8" spans="1:7" ht="16.5" x14ac:dyDescent="0.2">
      <c r="A8" s="144" t="s">
        <v>191</v>
      </c>
      <c r="B8" s="75" t="s">
        <v>21</v>
      </c>
      <c r="C8" s="104" t="s">
        <v>682</v>
      </c>
      <c r="D8" s="104" t="s">
        <v>682</v>
      </c>
      <c r="E8" s="104" t="s">
        <v>682</v>
      </c>
      <c r="F8" s="104" t="s">
        <v>682</v>
      </c>
      <c r="G8" s="104" t="s">
        <v>682</v>
      </c>
    </row>
    <row r="9" spans="1:7" ht="19.5" x14ac:dyDescent="0.2">
      <c r="A9" s="144" t="s">
        <v>192</v>
      </c>
      <c r="B9" s="75" t="s">
        <v>389</v>
      </c>
      <c r="C9" s="104">
        <v>824</v>
      </c>
      <c r="D9" s="104">
        <v>857.5</v>
      </c>
      <c r="E9" s="104">
        <v>817.4</v>
      </c>
      <c r="F9" s="104">
        <v>856.5</v>
      </c>
      <c r="G9" s="104">
        <v>804.7</v>
      </c>
    </row>
    <row r="10" spans="1:7" ht="33" x14ac:dyDescent="0.2">
      <c r="A10" s="144" t="s">
        <v>193</v>
      </c>
      <c r="B10" s="75" t="s">
        <v>389</v>
      </c>
      <c r="C10" s="104">
        <v>728.2</v>
      </c>
      <c r="D10" s="104">
        <v>717.7</v>
      </c>
      <c r="E10" s="104">
        <v>710.5</v>
      </c>
      <c r="F10" s="104">
        <v>736.5</v>
      </c>
      <c r="G10" s="104">
        <v>747.6</v>
      </c>
    </row>
    <row r="11" spans="1:7" ht="33" x14ac:dyDescent="0.2">
      <c r="A11" s="144" t="s">
        <v>200</v>
      </c>
      <c r="B11" s="75" t="s">
        <v>194</v>
      </c>
      <c r="C11" s="317">
        <f>C10/23.942*1000/12/30</f>
        <v>84.486583317090393</v>
      </c>
      <c r="D11" s="317">
        <f>D10/23.717*1000/12/30</f>
        <v>84.058317287646474</v>
      </c>
      <c r="E11" s="317">
        <f>E10/23.515*1000/12/30</f>
        <v>83.929879273277095</v>
      </c>
      <c r="F11" s="317">
        <f>F10/23.15*1000/12/30</f>
        <v>88.372930165586752</v>
      </c>
      <c r="G11" s="317">
        <f>G10/22.833*1000/12/30</f>
        <v>90.950232850114617</v>
      </c>
    </row>
    <row r="12" spans="1:7" ht="19.899999999999999" customHeight="1" x14ac:dyDescent="0.2">
      <c r="A12" s="144" t="s">
        <v>391</v>
      </c>
      <c r="B12" s="75" t="s">
        <v>389</v>
      </c>
      <c r="C12" s="104"/>
      <c r="D12" s="104"/>
      <c r="E12" s="104"/>
      <c r="F12" s="104"/>
      <c r="G12" s="104"/>
    </row>
    <row r="13" spans="1:7" ht="17.45" customHeight="1" x14ac:dyDescent="0.2">
      <c r="A13" s="144" t="s">
        <v>195</v>
      </c>
      <c r="B13" s="75" t="s">
        <v>64</v>
      </c>
      <c r="C13" s="104"/>
      <c r="D13" s="104"/>
      <c r="E13" s="104"/>
      <c r="F13" s="104"/>
      <c r="G13" s="104"/>
    </row>
    <row r="14" spans="1:7" ht="20.45" customHeight="1" x14ac:dyDescent="0.2">
      <c r="A14" s="144" t="s">
        <v>196</v>
      </c>
      <c r="B14" s="75" t="s">
        <v>21</v>
      </c>
      <c r="C14" s="104"/>
      <c r="D14" s="104"/>
      <c r="E14" s="104"/>
      <c r="F14" s="104"/>
      <c r="G14" s="104"/>
    </row>
    <row r="15" spans="1:7" ht="33" x14ac:dyDescent="0.2">
      <c r="A15" s="144" t="s">
        <v>197</v>
      </c>
      <c r="B15" s="75" t="s">
        <v>171</v>
      </c>
      <c r="C15" s="104"/>
      <c r="D15" s="104"/>
      <c r="E15" s="104"/>
      <c r="F15" s="104"/>
      <c r="G15" s="104"/>
    </row>
    <row r="16" spans="1:7" ht="33" x14ac:dyDescent="0.2">
      <c r="A16" s="144" t="s">
        <v>198</v>
      </c>
      <c r="B16" s="75" t="s">
        <v>21</v>
      </c>
      <c r="C16" s="104"/>
      <c r="D16" s="104"/>
      <c r="E16" s="104"/>
      <c r="F16" s="104"/>
      <c r="G16" s="104"/>
    </row>
    <row r="17" spans="1:7" ht="33" x14ac:dyDescent="0.2">
      <c r="A17" s="144" t="s">
        <v>199</v>
      </c>
      <c r="B17" s="75" t="s">
        <v>390</v>
      </c>
      <c r="C17" s="104"/>
      <c r="D17" s="104"/>
      <c r="E17" s="104"/>
      <c r="F17" s="104"/>
      <c r="G17" s="104"/>
    </row>
    <row r="19" spans="1:7" ht="20.45" customHeight="1" x14ac:dyDescent="0.2"/>
    <row r="21" spans="1:7" ht="20.45" customHeight="1" x14ac:dyDescent="0.2"/>
    <row r="23" spans="1:7" ht="37.15" customHeight="1" x14ac:dyDescent="0.2"/>
    <row r="25" spans="1:7" ht="33.6" customHeight="1" x14ac:dyDescent="0.2"/>
  </sheetData>
  <mergeCells count="5">
    <mergeCell ref="A1:G1"/>
    <mergeCell ref="A2:G2"/>
    <mergeCell ref="A3:A4"/>
    <mergeCell ref="B3:B4"/>
    <mergeCell ref="C3:G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view="pageBreakPreview" zoomScaleNormal="100" workbookViewId="0">
      <selection activeCell="I9" sqref="I9"/>
    </sheetView>
  </sheetViews>
  <sheetFormatPr defaultRowHeight="12.75" x14ac:dyDescent="0.2"/>
  <cols>
    <col min="1" max="1" width="38" customWidth="1"/>
    <col min="2" max="2" width="21.28515625" customWidth="1"/>
    <col min="3" max="4" width="13.140625" customWidth="1"/>
    <col min="5" max="5" width="12.7109375" customWidth="1"/>
    <col min="6" max="6" width="13.140625" customWidth="1"/>
    <col min="7" max="7" width="13" customWidth="1"/>
    <col min="257" max="257" width="38" customWidth="1"/>
    <col min="258" max="258" width="21.28515625" customWidth="1"/>
    <col min="259" max="260" width="13.140625" customWidth="1"/>
    <col min="261" max="261" width="12.7109375" customWidth="1"/>
    <col min="262" max="262" width="13.140625" customWidth="1"/>
    <col min="263" max="263" width="13" customWidth="1"/>
    <col min="513" max="513" width="38" customWidth="1"/>
    <col min="514" max="514" width="21.28515625" customWidth="1"/>
    <col min="515" max="516" width="13.140625" customWidth="1"/>
    <col min="517" max="517" width="12.7109375" customWidth="1"/>
    <col min="518" max="518" width="13.140625" customWidth="1"/>
    <col min="519" max="519" width="13" customWidth="1"/>
    <col min="769" max="769" width="38" customWidth="1"/>
    <col min="770" max="770" width="21.28515625" customWidth="1"/>
    <col min="771" max="772" width="13.140625" customWidth="1"/>
    <col min="773" max="773" width="12.7109375" customWidth="1"/>
    <col min="774" max="774" width="13.140625" customWidth="1"/>
    <col min="775" max="775" width="13" customWidth="1"/>
    <col min="1025" max="1025" width="38" customWidth="1"/>
    <col min="1026" max="1026" width="21.28515625" customWidth="1"/>
    <col min="1027" max="1028" width="13.140625" customWidth="1"/>
    <col min="1029" max="1029" width="12.7109375" customWidth="1"/>
    <col min="1030" max="1030" width="13.140625" customWidth="1"/>
    <col min="1031" max="1031" width="13" customWidth="1"/>
    <col min="1281" max="1281" width="38" customWidth="1"/>
    <col min="1282" max="1282" width="21.28515625" customWidth="1"/>
    <col min="1283" max="1284" width="13.140625" customWidth="1"/>
    <col min="1285" max="1285" width="12.7109375" customWidth="1"/>
    <col min="1286" max="1286" width="13.140625" customWidth="1"/>
    <col min="1287" max="1287" width="13" customWidth="1"/>
    <col min="1537" max="1537" width="38" customWidth="1"/>
    <col min="1538" max="1538" width="21.28515625" customWidth="1"/>
    <col min="1539" max="1540" width="13.140625" customWidth="1"/>
    <col min="1541" max="1541" width="12.7109375" customWidth="1"/>
    <col min="1542" max="1542" width="13.140625" customWidth="1"/>
    <col min="1543" max="1543" width="13" customWidth="1"/>
    <col min="1793" max="1793" width="38" customWidth="1"/>
    <col min="1794" max="1794" width="21.28515625" customWidth="1"/>
    <col min="1795" max="1796" width="13.140625" customWidth="1"/>
    <col min="1797" max="1797" width="12.7109375" customWidth="1"/>
    <col min="1798" max="1798" width="13.140625" customWidth="1"/>
    <col min="1799" max="1799" width="13" customWidth="1"/>
    <col min="2049" max="2049" width="38" customWidth="1"/>
    <col min="2050" max="2050" width="21.28515625" customWidth="1"/>
    <col min="2051" max="2052" width="13.140625" customWidth="1"/>
    <col min="2053" max="2053" width="12.7109375" customWidth="1"/>
    <col min="2054" max="2054" width="13.140625" customWidth="1"/>
    <col min="2055" max="2055" width="13" customWidth="1"/>
    <col min="2305" max="2305" width="38" customWidth="1"/>
    <col min="2306" max="2306" width="21.28515625" customWidth="1"/>
    <col min="2307" max="2308" width="13.140625" customWidth="1"/>
    <col min="2309" max="2309" width="12.7109375" customWidth="1"/>
    <col min="2310" max="2310" width="13.140625" customWidth="1"/>
    <col min="2311" max="2311" width="13" customWidth="1"/>
    <col min="2561" max="2561" width="38" customWidth="1"/>
    <col min="2562" max="2562" width="21.28515625" customWidth="1"/>
    <col min="2563" max="2564" width="13.140625" customWidth="1"/>
    <col min="2565" max="2565" width="12.7109375" customWidth="1"/>
    <col min="2566" max="2566" width="13.140625" customWidth="1"/>
    <col min="2567" max="2567" width="13" customWidth="1"/>
    <col min="2817" max="2817" width="38" customWidth="1"/>
    <col min="2818" max="2818" width="21.28515625" customWidth="1"/>
    <col min="2819" max="2820" width="13.140625" customWidth="1"/>
    <col min="2821" max="2821" width="12.7109375" customWidth="1"/>
    <col min="2822" max="2822" width="13.140625" customWidth="1"/>
    <col min="2823" max="2823" width="13" customWidth="1"/>
    <col min="3073" max="3073" width="38" customWidth="1"/>
    <col min="3074" max="3074" width="21.28515625" customWidth="1"/>
    <col min="3075" max="3076" width="13.140625" customWidth="1"/>
    <col min="3077" max="3077" width="12.7109375" customWidth="1"/>
    <col min="3078" max="3078" width="13.140625" customWidth="1"/>
    <col min="3079" max="3079" width="13" customWidth="1"/>
    <col min="3329" max="3329" width="38" customWidth="1"/>
    <col min="3330" max="3330" width="21.28515625" customWidth="1"/>
    <col min="3331" max="3332" width="13.140625" customWidth="1"/>
    <col min="3333" max="3333" width="12.7109375" customWidth="1"/>
    <col min="3334" max="3334" width="13.140625" customWidth="1"/>
    <col min="3335" max="3335" width="13" customWidth="1"/>
    <col min="3585" max="3585" width="38" customWidth="1"/>
    <col min="3586" max="3586" width="21.28515625" customWidth="1"/>
    <col min="3587" max="3588" width="13.140625" customWidth="1"/>
    <col min="3589" max="3589" width="12.7109375" customWidth="1"/>
    <col min="3590" max="3590" width="13.140625" customWidth="1"/>
    <col min="3591" max="3591" width="13" customWidth="1"/>
    <col min="3841" max="3841" width="38" customWidth="1"/>
    <col min="3842" max="3842" width="21.28515625" customWidth="1"/>
    <col min="3843" max="3844" width="13.140625" customWidth="1"/>
    <col min="3845" max="3845" width="12.7109375" customWidth="1"/>
    <col min="3846" max="3846" width="13.140625" customWidth="1"/>
    <col min="3847" max="3847" width="13" customWidth="1"/>
    <col min="4097" max="4097" width="38" customWidth="1"/>
    <col min="4098" max="4098" width="21.28515625" customWidth="1"/>
    <col min="4099" max="4100" width="13.140625" customWidth="1"/>
    <col min="4101" max="4101" width="12.7109375" customWidth="1"/>
    <col min="4102" max="4102" width="13.140625" customWidth="1"/>
    <col min="4103" max="4103" width="13" customWidth="1"/>
    <col min="4353" max="4353" width="38" customWidth="1"/>
    <col min="4354" max="4354" width="21.28515625" customWidth="1"/>
    <col min="4355" max="4356" width="13.140625" customWidth="1"/>
    <col min="4357" max="4357" width="12.7109375" customWidth="1"/>
    <col min="4358" max="4358" width="13.140625" customWidth="1"/>
    <col min="4359" max="4359" width="13" customWidth="1"/>
    <col min="4609" max="4609" width="38" customWidth="1"/>
    <col min="4610" max="4610" width="21.28515625" customWidth="1"/>
    <col min="4611" max="4612" width="13.140625" customWidth="1"/>
    <col min="4613" max="4613" width="12.7109375" customWidth="1"/>
    <col min="4614" max="4614" width="13.140625" customWidth="1"/>
    <col min="4615" max="4615" width="13" customWidth="1"/>
    <col min="4865" max="4865" width="38" customWidth="1"/>
    <col min="4866" max="4866" width="21.28515625" customWidth="1"/>
    <col min="4867" max="4868" width="13.140625" customWidth="1"/>
    <col min="4869" max="4869" width="12.7109375" customWidth="1"/>
    <col min="4870" max="4870" width="13.140625" customWidth="1"/>
    <col min="4871" max="4871" width="13" customWidth="1"/>
    <col min="5121" max="5121" width="38" customWidth="1"/>
    <col min="5122" max="5122" width="21.28515625" customWidth="1"/>
    <col min="5123" max="5124" width="13.140625" customWidth="1"/>
    <col min="5125" max="5125" width="12.7109375" customWidth="1"/>
    <col min="5126" max="5126" width="13.140625" customWidth="1"/>
    <col min="5127" max="5127" width="13" customWidth="1"/>
    <col min="5377" max="5377" width="38" customWidth="1"/>
    <col min="5378" max="5378" width="21.28515625" customWidth="1"/>
    <col min="5379" max="5380" width="13.140625" customWidth="1"/>
    <col min="5381" max="5381" width="12.7109375" customWidth="1"/>
    <col min="5382" max="5382" width="13.140625" customWidth="1"/>
    <col min="5383" max="5383" width="13" customWidth="1"/>
    <col min="5633" max="5633" width="38" customWidth="1"/>
    <col min="5634" max="5634" width="21.28515625" customWidth="1"/>
    <col min="5635" max="5636" width="13.140625" customWidth="1"/>
    <col min="5637" max="5637" width="12.7109375" customWidth="1"/>
    <col min="5638" max="5638" width="13.140625" customWidth="1"/>
    <col min="5639" max="5639" width="13" customWidth="1"/>
    <col min="5889" max="5889" width="38" customWidth="1"/>
    <col min="5890" max="5890" width="21.28515625" customWidth="1"/>
    <col min="5891" max="5892" width="13.140625" customWidth="1"/>
    <col min="5893" max="5893" width="12.7109375" customWidth="1"/>
    <col min="5894" max="5894" width="13.140625" customWidth="1"/>
    <col min="5895" max="5895" width="13" customWidth="1"/>
    <col min="6145" max="6145" width="38" customWidth="1"/>
    <col min="6146" max="6146" width="21.28515625" customWidth="1"/>
    <col min="6147" max="6148" width="13.140625" customWidth="1"/>
    <col min="6149" max="6149" width="12.7109375" customWidth="1"/>
    <col min="6150" max="6150" width="13.140625" customWidth="1"/>
    <col min="6151" max="6151" width="13" customWidth="1"/>
    <col min="6401" max="6401" width="38" customWidth="1"/>
    <col min="6402" max="6402" width="21.28515625" customWidth="1"/>
    <col min="6403" max="6404" width="13.140625" customWidth="1"/>
    <col min="6405" max="6405" width="12.7109375" customWidth="1"/>
    <col min="6406" max="6406" width="13.140625" customWidth="1"/>
    <col min="6407" max="6407" width="13" customWidth="1"/>
    <col min="6657" max="6657" width="38" customWidth="1"/>
    <col min="6658" max="6658" width="21.28515625" customWidth="1"/>
    <col min="6659" max="6660" width="13.140625" customWidth="1"/>
    <col min="6661" max="6661" width="12.7109375" customWidth="1"/>
    <col min="6662" max="6662" width="13.140625" customWidth="1"/>
    <col min="6663" max="6663" width="13" customWidth="1"/>
    <col min="6913" max="6913" width="38" customWidth="1"/>
    <col min="6914" max="6914" width="21.28515625" customWidth="1"/>
    <col min="6915" max="6916" width="13.140625" customWidth="1"/>
    <col min="6917" max="6917" width="12.7109375" customWidth="1"/>
    <col min="6918" max="6918" width="13.140625" customWidth="1"/>
    <col min="6919" max="6919" width="13" customWidth="1"/>
    <col min="7169" max="7169" width="38" customWidth="1"/>
    <col min="7170" max="7170" width="21.28515625" customWidth="1"/>
    <col min="7171" max="7172" width="13.140625" customWidth="1"/>
    <col min="7173" max="7173" width="12.7109375" customWidth="1"/>
    <col min="7174" max="7174" width="13.140625" customWidth="1"/>
    <col min="7175" max="7175" width="13" customWidth="1"/>
    <col min="7425" max="7425" width="38" customWidth="1"/>
    <col min="7426" max="7426" width="21.28515625" customWidth="1"/>
    <col min="7427" max="7428" width="13.140625" customWidth="1"/>
    <col min="7429" max="7429" width="12.7109375" customWidth="1"/>
    <col min="7430" max="7430" width="13.140625" customWidth="1"/>
    <col min="7431" max="7431" width="13" customWidth="1"/>
    <col min="7681" max="7681" width="38" customWidth="1"/>
    <col min="7682" max="7682" width="21.28515625" customWidth="1"/>
    <col min="7683" max="7684" width="13.140625" customWidth="1"/>
    <col min="7685" max="7685" width="12.7109375" customWidth="1"/>
    <col min="7686" max="7686" width="13.140625" customWidth="1"/>
    <col min="7687" max="7687" width="13" customWidth="1"/>
    <col min="7937" max="7937" width="38" customWidth="1"/>
    <col min="7938" max="7938" width="21.28515625" customWidth="1"/>
    <col min="7939" max="7940" width="13.140625" customWidth="1"/>
    <col min="7941" max="7941" width="12.7109375" customWidth="1"/>
    <col min="7942" max="7942" width="13.140625" customWidth="1"/>
    <col min="7943" max="7943" width="13" customWidth="1"/>
    <col min="8193" max="8193" width="38" customWidth="1"/>
    <col min="8194" max="8194" width="21.28515625" customWidth="1"/>
    <col min="8195" max="8196" width="13.140625" customWidth="1"/>
    <col min="8197" max="8197" width="12.7109375" customWidth="1"/>
    <col min="8198" max="8198" width="13.140625" customWidth="1"/>
    <col min="8199" max="8199" width="13" customWidth="1"/>
    <col min="8449" max="8449" width="38" customWidth="1"/>
    <col min="8450" max="8450" width="21.28515625" customWidth="1"/>
    <col min="8451" max="8452" width="13.140625" customWidth="1"/>
    <col min="8453" max="8453" width="12.7109375" customWidth="1"/>
    <col min="8454" max="8454" width="13.140625" customWidth="1"/>
    <col min="8455" max="8455" width="13" customWidth="1"/>
    <col min="8705" max="8705" width="38" customWidth="1"/>
    <col min="8706" max="8706" width="21.28515625" customWidth="1"/>
    <col min="8707" max="8708" width="13.140625" customWidth="1"/>
    <col min="8709" max="8709" width="12.7109375" customWidth="1"/>
    <col min="8710" max="8710" width="13.140625" customWidth="1"/>
    <col min="8711" max="8711" width="13" customWidth="1"/>
    <col min="8961" max="8961" width="38" customWidth="1"/>
    <col min="8962" max="8962" width="21.28515625" customWidth="1"/>
    <col min="8963" max="8964" width="13.140625" customWidth="1"/>
    <col min="8965" max="8965" width="12.7109375" customWidth="1"/>
    <col min="8966" max="8966" width="13.140625" customWidth="1"/>
    <col min="8967" max="8967" width="13" customWidth="1"/>
    <col min="9217" max="9217" width="38" customWidth="1"/>
    <col min="9218" max="9218" width="21.28515625" customWidth="1"/>
    <col min="9219" max="9220" width="13.140625" customWidth="1"/>
    <col min="9221" max="9221" width="12.7109375" customWidth="1"/>
    <col min="9222" max="9222" width="13.140625" customWidth="1"/>
    <col min="9223" max="9223" width="13" customWidth="1"/>
    <col min="9473" max="9473" width="38" customWidth="1"/>
    <col min="9474" max="9474" width="21.28515625" customWidth="1"/>
    <col min="9475" max="9476" width="13.140625" customWidth="1"/>
    <col min="9477" max="9477" width="12.7109375" customWidth="1"/>
    <col min="9478" max="9478" width="13.140625" customWidth="1"/>
    <col min="9479" max="9479" width="13" customWidth="1"/>
    <col min="9729" max="9729" width="38" customWidth="1"/>
    <col min="9730" max="9730" width="21.28515625" customWidth="1"/>
    <col min="9731" max="9732" width="13.140625" customWidth="1"/>
    <col min="9733" max="9733" width="12.7109375" customWidth="1"/>
    <col min="9734" max="9734" width="13.140625" customWidth="1"/>
    <col min="9735" max="9735" width="13" customWidth="1"/>
    <col min="9985" max="9985" width="38" customWidth="1"/>
    <col min="9986" max="9986" width="21.28515625" customWidth="1"/>
    <col min="9987" max="9988" width="13.140625" customWidth="1"/>
    <col min="9989" max="9989" width="12.7109375" customWidth="1"/>
    <col min="9990" max="9990" width="13.140625" customWidth="1"/>
    <col min="9991" max="9991" width="13" customWidth="1"/>
    <col min="10241" max="10241" width="38" customWidth="1"/>
    <col min="10242" max="10242" width="21.28515625" customWidth="1"/>
    <col min="10243" max="10244" width="13.140625" customWidth="1"/>
    <col min="10245" max="10245" width="12.7109375" customWidth="1"/>
    <col min="10246" max="10246" width="13.140625" customWidth="1"/>
    <col min="10247" max="10247" width="13" customWidth="1"/>
    <col min="10497" max="10497" width="38" customWidth="1"/>
    <col min="10498" max="10498" width="21.28515625" customWidth="1"/>
    <col min="10499" max="10500" width="13.140625" customWidth="1"/>
    <col min="10501" max="10501" width="12.7109375" customWidth="1"/>
    <col min="10502" max="10502" width="13.140625" customWidth="1"/>
    <col min="10503" max="10503" width="13" customWidth="1"/>
    <col min="10753" max="10753" width="38" customWidth="1"/>
    <col min="10754" max="10754" width="21.28515625" customWidth="1"/>
    <col min="10755" max="10756" width="13.140625" customWidth="1"/>
    <col min="10757" max="10757" width="12.7109375" customWidth="1"/>
    <col min="10758" max="10758" width="13.140625" customWidth="1"/>
    <col min="10759" max="10759" width="13" customWidth="1"/>
    <col min="11009" max="11009" width="38" customWidth="1"/>
    <col min="11010" max="11010" width="21.28515625" customWidth="1"/>
    <col min="11011" max="11012" width="13.140625" customWidth="1"/>
    <col min="11013" max="11013" width="12.7109375" customWidth="1"/>
    <col min="11014" max="11014" width="13.140625" customWidth="1"/>
    <col min="11015" max="11015" width="13" customWidth="1"/>
    <col min="11265" max="11265" width="38" customWidth="1"/>
    <col min="11266" max="11266" width="21.28515625" customWidth="1"/>
    <col min="11267" max="11268" width="13.140625" customWidth="1"/>
    <col min="11269" max="11269" width="12.7109375" customWidth="1"/>
    <col min="11270" max="11270" width="13.140625" customWidth="1"/>
    <col min="11271" max="11271" width="13" customWidth="1"/>
    <col min="11521" max="11521" width="38" customWidth="1"/>
    <col min="11522" max="11522" width="21.28515625" customWidth="1"/>
    <col min="11523" max="11524" width="13.140625" customWidth="1"/>
    <col min="11525" max="11525" width="12.7109375" customWidth="1"/>
    <col min="11526" max="11526" width="13.140625" customWidth="1"/>
    <col min="11527" max="11527" width="13" customWidth="1"/>
    <col min="11777" max="11777" width="38" customWidth="1"/>
    <col min="11778" max="11778" width="21.28515625" customWidth="1"/>
    <col min="11779" max="11780" width="13.140625" customWidth="1"/>
    <col min="11781" max="11781" width="12.7109375" customWidth="1"/>
    <col min="11782" max="11782" width="13.140625" customWidth="1"/>
    <col min="11783" max="11783" width="13" customWidth="1"/>
    <col min="12033" max="12033" width="38" customWidth="1"/>
    <col min="12034" max="12034" width="21.28515625" customWidth="1"/>
    <col min="12035" max="12036" width="13.140625" customWidth="1"/>
    <col min="12037" max="12037" width="12.7109375" customWidth="1"/>
    <col min="12038" max="12038" width="13.140625" customWidth="1"/>
    <col min="12039" max="12039" width="13" customWidth="1"/>
    <col min="12289" max="12289" width="38" customWidth="1"/>
    <col min="12290" max="12290" width="21.28515625" customWidth="1"/>
    <col min="12291" max="12292" width="13.140625" customWidth="1"/>
    <col min="12293" max="12293" width="12.7109375" customWidth="1"/>
    <col min="12294" max="12294" width="13.140625" customWidth="1"/>
    <col min="12295" max="12295" width="13" customWidth="1"/>
    <col min="12545" max="12545" width="38" customWidth="1"/>
    <col min="12546" max="12546" width="21.28515625" customWidth="1"/>
    <col min="12547" max="12548" width="13.140625" customWidth="1"/>
    <col min="12549" max="12549" width="12.7109375" customWidth="1"/>
    <col min="12550" max="12550" width="13.140625" customWidth="1"/>
    <col min="12551" max="12551" width="13" customWidth="1"/>
    <col min="12801" max="12801" width="38" customWidth="1"/>
    <col min="12802" max="12802" width="21.28515625" customWidth="1"/>
    <col min="12803" max="12804" width="13.140625" customWidth="1"/>
    <col min="12805" max="12805" width="12.7109375" customWidth="1"/>
    <col min="12806" max="12806" width="13.140625" customWidth="1"/>
    <col min="12807" max="12807" width="13" customWidth="1"/>
    <col min="13057" max="13057" width="38" customWidth="1"/>
    <col min="13058" max="13058" width="21.28515625" customWidth="1"/>
    <col min="13059" max="13060" width="13.140625" customWidth="1"/>
    <col min="13061" max="13061" width="12.7109375" customWidth="1"/>
    <col min="13062" max="13062" width="13.140625" customWidth="1"/>
    <col min="13063" max="13063" width="13" customWidth="1"/>
    <col min="13313" max="13313" width="38" customWidth="1"/>
    <col min="13314" max="13314" width="21.28515625" customWidth="1"/>
    <col min="13315" max="13316" width="13.140625" customWidth="1"/>
    <col min="13317" max="13317" width="12.7109375" customWidth="1"/>
    <col min="13318" max="13318" width="13.140625" customWidth="1"/>
    <col min="13319" max="13319" width="13" customWidth="1"/>
    <col min="13569" max="13569" width="38" customWidth="1"/>
    <col min="13570" max="13570" width="21.28515625" customWidth="1"/>
    <col min="13571" max="13572" width="13.140625" customWidth="1"/>
    <col min="13573" max="13573" width="12.7109375" customWidth="1"/>
    <col min="13574" max="13574" width="13.140625" customWidth="1"/>
    <col min="13575" max="13575" width="13" customWidth="1"/>
    <col min="13825" max="13825" width="38" customWidth="1"/>
    <col min="13826" max="13826" width="21.28515625" customWidth="1"/>
    <col min="13827" max="13828" width="13.140625" customWidth="1"/>
    <col min="13829" max="13829" width="12.7109375" customWidth="1"/>
    <col min="13830" max="13830" width="13.140625" customWidth="1"/>
    <col min="13831" max="13831" width="13" customWidth="1"/>
    <col min="14081" max="14081" width="38" customWidth="1"/>
    <col min="14082" max="14082" width="21.28515625" customWidth="1"/>
    <col min="14083" max="14084" width="13.140625" customWidth="1"/>
    <col min="14085" max="14085" width="12.7109375" customWidth="1"/>
    <col min="14086" max="14086" width="13.140625" customWidth="1"/>
    <col min="14087" max="14087" width="13" customWidth="1"/>
    <col min="14337" max="14337" width="38" customWidth="1"/>
    <col min="14338" max="14338" width="21.28515625" customWidth="1"/>
    <col min="14339" max="14340" width="13.140625" customWidth="1"/>
    <col min="14341" max="14341" width="12.7109375" customWidth="1"/>
    <col min="14342" max="14342" width="13.140625" customWidth="1"/>
    <col min="14343" max="14343" width="13" customWidth="1"/>
    <col min="14593" max="14593" width="38" customWidth="1"/>
    <col min="14594" max="14594" width="21.28515625" customWidth="1"/>
    <col min="14595" max="14596" width="13.140625" customWidth="1"/>
    <col min="14597" max="14597" width="12.7109375" customWidth="1"/>
    <col min="14598" max="14598" width="13.140625" customWidth="1"/>
    <col min="14599" max="14599" width="13" customWidth="1"/>
    <col min="14849" max="14849" width="38" customWidth="1"/>
    <col min="14850" max="14850" width="21.28515625" customWidth="1"/>
    <col min="14851" max="14852" width="13.140625" customWidth="1"/>
    <col min="14853" max="14853" width="12.7109375" customWidth="1"/>
    <col min="14854" max="14854" width="13.140625" customWidth="1"/>
    <col min="14855" max="14855" width="13" customWidth="1"/>
    <col min="15105" max="15105" width="38" customWidth="1"/>
    <col min="15106" max="15106" width="21.28515625" customWidth="1"/>
    <col min="15107" max="15108" width="13.140625" customWidth="1"/>
    <col min="15109" max="15109" width="12.7109375" customWidth="1"/>
    <col min="15110" max="15110" width="13.140625" customWidth="1"/>
    <col min="15111" max="15111" width="13" customWidth="1"/>
    <col min="15361" max="15361" width="38" customWidth="1"/>
    <col min="15362" max="15362" width="21.28515625" customWidth="1"/>
    <col min="15363" max="15364" width="13.140625" customWidth="1"/>
    <col min="15365" max="15365" width="12.7109375" customWidth="1"/>
    <col min="15366" max="15366" width="13.140625" customWidth="1"/>
    <col min="15367" max="15367" width="13" customWidth="1"/>
    <col min="15617" max="15617" width="38" customWidth="1"/>
    <col min="15618" max="15618" width="21.28515625" customWidth="1"/>
    <col min="15619" max="15620" width="13.140625" customWidth="1"/>
    <col min="15621" max="15621" width="12.7109375" customWidth="1"/>
    <col min="15622" max="15622" width="13.140625" customWidth="1"/>
    <col min="15623" max="15623" width="13" customWidth="1"/>
    <col min="15873" max="15873" width="38" customWidth="1"/>
    <col min="15874" max="15874" width="21.28515625" customWidth="1"/>
    <col min="15875" max="15876" width="13.140625" customWidth="1"/>
    <col min="15877" max="15877" width="12.7109375" customWidth="1"/>
    <col min="15878" max="15878" width="13.140625" customWidth="1"/>
    <col min="15879" max="15879" width="13" customWidth="1"/>
    <col min="16129" max="16129" width="38" customWidth="1"/>
    <col min="16130" max="16130" width="21.28515625" customWidth="1"/>
    <col min="16131" max="16132" width="13.140625" customWidth="1"/>
    <col min="16133" max="16133" width="12.7109375" customWidth="1"/>
    <col min="16134" max="16134" width="13.140625" customWidth="1"/>
    <col min="16135" max="16135" width="13" customWidth="1"/>
  </cols>
  <sheetData>
    <row r="1" spans="1:7" ht="16.5" x14ac:dyDescent="0.25">
      <c r="A1" s="414" t="s">
        <v>392</v>
      </c>
      <c r="B1" s="415"/>
      <c r="C1" s="415"/>
      <c r="D1" s="415"/>
      <c r="E1" s="415"/>
      <c r="F1" s="415"/>
      <c r="G1" s="415"/>
    </row>
    <row r="2" spans="1:7" ht="23.45" customHeight="1" x14ac:dyDescent="0.2">
      <c r="A2" s="572" t="s">
        <v>212</v>
      </c>
      <c r="B2" s="573"/>
      <c r="C2" s="573"/>
      <c r="D2" s="573"/>
      <c r="E2" s="573"/>
      <c r="F2" s="573"/>
      <c r="G2" s="573"/>
    </row>
    <row r="3" spans="1:7" ht="17.25" thickBot="1" x14ac:dyDescent="0.3">
      <c r="A3" s="418" t="s">
        <v>568</v>
      </c>
      <c r="B3" s="574"/>
      <c r="C3" s="574"/>
      <c r="D3" s="574"/>
      <c r="E3" s="574"/>
      <c r="F3" s="574"/>
      <c r="G3" s="574"/>
    </row>
    <row r="4" spans="1:7" ht="19.899999999999999" customHeight="1" x14ac:dyDescent="0.2">
      <c r="A4" s="575" t="s">
        <v>566</v>
      </c>
      <c r="B4" s="576" t="s">
        <v>570</v>
      </c>
      <c r="C4" s="577" t="s">
        <v>537</v>
      </c>
      <c r="D4" s="567"/>
      <c r="E4" s="567"/>
      <c r="F4" s="567"/>
      <c r="G4" s="568"/>
    </row>
    <row r="5" spans="1:7" ht="16.5" x14ac:dyDescent="0.2">
      <c r="A5" s="445"/>
      <c r="B5" s="447"/>
      <c r="C5" s="144">
        <v>2016</v>
      </c>
      <c r="D5" s="169">
        <v>2017</v>
      </c>
      <c r="E5" s="169">
        <v>2018</v>
      </c>
      <c r="F5" s="169">
        <v>2019</v>
      </c>
      <c r="G5" s="169">
        <v>2020</v>
      </c>
    </row>
    <row r="6" spans="1:7" ht="17.25" thickBot="1" x14ac:dyDescent="0.25">
      <c r="A6" s="166">
        <v>1</v>
      </c>
      <c r="B6" s="105">
        <v>2</v>
      </c>
      <c r="C6" s="105">
        <v>3</v>
      </c>
      <c r="D6" s="105">
        <v>4</v>
      </c>
      <c r="E6" s="105">
        <v>5</v>
      </c>
      <c r="F6" s="167">
        <v>6</v>
      </c>
      <c r="G6" s="167">
        <v>7</v>
      </c>
    </row>
    <row r="7" spans="1:7" ht="16.5" x14ac:dyDescent="0.2">
      <c r="A7" s="143" t="s">
        <v>211</v>
      </c>
      <c r="B7" s="131"/>
      <c r="C7" s="108"/>
      <c r="D7" s="108"/>
      <c r="E7" s="108"/>
      <c r="F7" s="108"/>
      <c r="G7" s="108"/>
    </row>
    <row r="8" spans="1:7" ht="33" x14ac:dyDescent="0.2">
      <c r="A8" s="144" t="s">
        <v>202</v>
      </c>
      <c r="B8" s="75" t="s">
        <v>203</v>
      </c>
      <c r="C8" s="104"/>
      <c r="D8" s="104"/>
      <c r="E8" s="104"/>
      <c r="F8" s="104"/>
      <c r="G8" s="104"/>
    </row>
    <row r="9" spans="1:7" ht="16.5" x14ac:dyDescent="0.2">
      <c r="A9" s="144" t="s">
        <v>204</v>
      </c>
      <c r="B9" s="75" t="s">
        <v>205</v>
      </c>
      <c r="C9" s="104"/>
      <c r="D9" s="104"/>
      <c r="E9" s="104"/>
      <c r="F9" s="104"/>
      <c r="G9" s="104"/>
    </row>
    <row r="10" spans="1:7" ht="33" x14ac:dyDescent="0.2">
      <c r="A10" s="144" t="s">
        <v>206</v>
      </c>
      <c r="B10" s="75" t="s">
        <v>171</v>
      </c>
      <c r="C10" s="104">
        <f>C12+C13</f>
        <v>1166</v>
      </c>
      <c r="D10" s="104">
        <v>1166</v>
      </c>
      <c r="E10" s="104">
        <f>E12+E13</f>
        <v>1066.2</v>
      </c>
      <c r="F10" s="150">
        <f>F12+F13</f>
        <v>1070.58</v>
      </c>
      <c r="G10" s="150">
        <f>G12+G13</f>
        <v>1073.1610000000001</v>
      </c>
    </row>
    <row r="11" spans="1:7" ht="16.5" x14ac:dyDescent="0.2">
      <c r="A11" s="144" t="s">
        <v>207</v>
      </c>
      <c r="B11" s="75"/>
      <c r="C11" s="104"/>
      <c r="D11" s="104"/>
      <c r="E11" s="104"/>
      <c r="F11" s="150"/>
      <c r="G11" s="150"/>
    </row>
    <row r="12" spans="1:7" ht="20.45" customHeight="1" x14ac:dyDescent="0.2">
      <c r="A12" s="144" t="s">
        <v>208</v>
      </c>
      <c r="B12" s="75" t="s">
        <v>171</v>
      </c>
      <c r="C12" s="104">
        <v>1016</v>
      </c>
      <c r="D12" s="104">
        <v>1016</v>
      </c>
      <c r="E12" s="104">
        <f>44.7+486</f>
        <v>530.70000000000005</v>
      </c>
      <c r="F12" s="150">
        <f>46.92+452</f>
        <v>498.92</v>
      </c>
      <c r="G12" s="150">
        <f>452+46.92</f>
        <v>498.92</v>
      </c>
    </row>
    <row r="13" spans="1:7" ht="16.5" x14ac:dyDescent="0.2">
      <c r="A13" s="144" t="s">
        <v>209</v>
      </c>
      <c r="B13" s="75" t="s">
        <v>171</v>
      </c>
      <c r="C13" s="104">
        <v>150</v>
      </c>
      <c r="D13" s="104">
        <v>150</v>
      </c>
      <c r="E13" s="104">
        <f>152.5+383</f>
        <v>535.5</v>
      </c>
      <c r="F13" s="150">
        <f>154.66+417</f>
        <v>571.66</v>
      </c>
      <c r="G13" s="150">
        <f>417+157.241</f>
        <v>574.24099999999999</v>
      </c>
    </row>
    <row r="14" spans="1:7" ht="16.5" x14ac:dyDescent="0.2">
      <c r="A14" s="144" t="s">
        <v>210</v>
      </c>
      <c r="B14" s="75" t="s">
        <v>205</v>
      </c>
      <c r="C14" s="181">
        <v>21.97</v>
      </c>
      <c r="D14" s="181">
        <v>38.738</v>
      </c>
      <c r="E14" s="181">
        <v>37.796999999999997</v>
      </c>
      <c r="F14" s="181">
        <v>35.945999999999998</v>
      </c>
      <c r="G14" s="181">
        <v>36.021999999999998</v>
      </c>
    </row>
    <row r="15" spans="1:7" ht="16.5" x14ac:dyDescent="0.2">
      <c r="A15" s="569"/>
      <c r="B15" s="570"/>
      <c r="C15" s="570"/>
      <c r="D15" s="570"/>
      <c r="E15" s="570"/>
      <c r="F15" s="570"/>
      <c r="G15" s="571"/>
    </row>
    <row r="16" spans="1:7" ht="16.5" x14ac:dyDescent="0.2">
      <c r="A16" s="6"/>
      <c r="B16" s="10"/>
      <c r="C16" s="6"/>
      <c r="D16" s="6"/>
      <c r="E16" s="6"/>
      <c r="F16" s="6"/>
      <c r="G16" s="6"/>
    </row>
    <row r="17" ht="20.45" customHeight="1" x14ac:dyDescent="0.2"/>
  </sheetData>
  <mergeCells count="7">
    <mergeCell ref="A15:G15"/>
    <mergeCell ref="A1:G1"/>
    <mergeCell ref="A2:G2"/>
    <mergeCell ref="A3:G3"/>
    <mergeCell ref="A4:A5"/>
    <mergeCell ref="B4:B5"/>
    <mergeCell ref="C4:G4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view="pageBreakPreview" zoomScaleNormal="100" workbookViewId="0">
      <selection activeCell="L9" sqref="L9"/>
    </sheetView>
  </sheetViews>
  <sheetFormatPr defaultRowHeight="12.75" x14ac:dyDescent="0.2"/>
  <cols>
    <col min="1" max="1" width="48.140625" customWidth="1"/>
    <col min="2" max="2" width="18.42578125" customWidth="1"/>
    <col min="3" max="4" width="15.140625" customWidth="1"/>
    <col min="5" max="7" width="15.28515625" customWidth="1"/>
    <col min="258" max="258" width="48.140625" customWidth="1"/>
    <col min="259" max="259" width="18.42578125" customWidth="1"/>
    <col min="260" max="261" width="15.140625" customWidth="1"/>
    <col min="262" max="263" width="15.28515625" customWidth="1"/>
    <col min="514" max="514" width="48.140625" customWidth="1"/>
    <col min="515" max="515" width="18.42578125" customWidth="1"/>
    <col min="516" max="517" width="15.140625" customWidth="1"/>
    <col min="518" max="519" width="15.28515625" customWidth="1"/>
    <col min="770" max="770" width="48.140625" customWidth="1"/>
    <col min="771" max="771" width="18.42578125" customWidth="1"/>
    <col min="772" max="773" width="15.140625" customWidth="1"/>
    <col min="774" max="775" width="15.28515625" customWidth="1"/>
    <col min="1026" max="1026" width="48.140625" customWidth="1"/>
    <col min="1027" max="1027" width="18.42578125" customWidth="1"/>
    <col min="1028" max="1029" width="15.140625" customWidth="1"/>
    <col min="1030" max="1031" width="15.28515625" customWidth="1"/>
    <col min="1282" max="1282" width="48.140625" customWidth="1"/>
    <col min="1283" max="1283" width="18.42578125" customWidth="1"/>
    <col min="1284" max="1285" width="15.140625" customWidth="1"/>
    <col min="1286" max="1287" width="15.28515625" customWidth="1"/>
    <col min="1538" max="1538" width="48.140625" customWidth="1"/>
    <col min="1539" max="1539" width="18.42578125" customWidth="1"/>
    <col min="1540" max="1541" width="15.140625" customWidth="1"/>
    <col min="1542" max="1543" width="15.28515625" customWidth="1"/>
    <col min="1794" max="1794" width="48.140625" customWidth="1"/>
    <col min="1795" max="1795" width="18.42578125" customWidth="1"/>
    <col min="1796" max="1797" width="15.140625" customWidth="1"/>
    <col min="1798" max="1799" width="15.28515625" customWidth="1"/>
    <col min="2050" max="2050" width="48.140625" customWidth="1"/>
    <col min="2051" max="2051" width="18.42578125" customWidth="1"/>
    <col min="2052" max="2053" width="15.140625" customWidth="1"/>
    <col min="2054" max="2055" width="15.28515625" customWidth="1"/>
    <col min="2306" max="2306" width="48.140625" customWidth="1"/>
    <col min="2307" max="2307" width="18.42578125" customWidth="1"/>
    <col min="2308" max="2309" width="15.140625" customWidth="1"/>
    <col min="2310" max="2311" width="15.28515625" customWidth="1"/>
    <col min="2562" max="2562" width="48.140625" customWidth="1"/>
    <col min="2563" max="2563" width="18.42578125" customWidth="1"/>
    <col min="2564" max="2565" width="15.140625" customWidth="1"/>
    <col min="2566" max="2567" width="15.28515625" customWidth="1"/>
    <col min="2818" max="2818" width="48.140625" customWidth="1"/>
    <col min="2819" max="2819" width="18.42578125" customWidth="1"/>
    <col min="2820" max="2821" width="15.140625" customWidth="1"/>
    <col min="2822" max="2823" width="15.28515625" customWidth="1"/>
    <col min="3074" max="3074" width="48.140625" customWidth="1"/>
    <col min="3075" max="3075" width="18.42578125" customWidth="1"/>
    <col min="3076" max="3077" width="15.140625" customWidth="1"/>
    <col min="3078" max="3079" width="15.28515625" customWidth="1"/>
    <col min="3330" max="3330" width="48.140625" customWidth="1"/>
    <col min="3331" max="3331" width="18.42578125" customWidth="1"/>
    <col min="3332" max="3333" width="15.140625" customWidth="1"/>
    <col min="3334" max="3335" width="15.28515625" customWidth="1"/>
    <col min="3586" max="3586" width="48.140625" customWidth="1"/>
    <col min="3587" max="3587" width="18.42578125" customWidth="1"/>
    <col min="3588" max="3589" width="15.140625" customWidth="1"/>
    <col min="3590" max="3591" width="15.28515625" customWidth="1"/>
    <col min="3842" max="3842" width="48.140625" customWidth="1"/>
    <col min="3843" max="3843" width="18.42578125" customWidth="1"/>
    <col min="3844" max="3845" width="15.140625" customWidth="1"/>
    <col min="3846" max="3847" width="15.28515625" customWidth="1"/>
    <col min="4098" max="4098" width="48.140625" customWidth="1"/>
    <col min="4099" max="4099" width="18.42578125" customWidth="1"/>
    <col min="4100" max="4101" width="15.140625" customWidth="1"/>
    <col min="4102" max="4103" width="15.28515625" customWidth="1"/>
    <col min="4354" max="4354" width="48.140625" customWidth="1"/>
    <col min="4355" max="4355" width="18.42578125" customWidth="1"/>
    <col min="4356" max="4357" width="15.140625" customWidth="1"/>
    <col min="4358" max="4359" width="15.28515625" customWidth="1"/>
    <col min="4610" max="4610" width="48.140625" customWidth="1"/>
    <col min="4611" max="4611" width="18.42578125" customWidth="1"/>
    <col min="4612" max="4613" width="15.140625" customWidth="1"/>
    <col min="4614" max="4615" width="15.28515625" customWidth="1"/>
    <col min="4866" max="4866" width="48.140625" customWidth="1"/>
    <col min="4867" max="4867" width="18.42578125" customWidth="1"/>
    <col min="4868" max="4869" width="15.140625" customWidth="1"/>
    <col min="4870" max="4871" width="15.28515625" customWidth="1"/>
    <col min="5122" max="5122" width="48.140625" customWidth="1"/>
    <col min="5123" max="5123" width="18.42578125" customWidth="1"/>
    <col min="5124" max="5125" width="15.140625" customWidth="1"/>
    <col min="5126" max="5127" width="15.28515625" customWidth="1"/>
    <col min="5378" max="5378" width="48.140625" customWidth="1"/>
    <col min="5379" max="5379" width="18.42578125" customWidth="1"/>
    <col min="5380" max="5381" width="15.140625" customWidth="1"/>
    <col min="5382" max="5383" width="15.28515625" customWidth="1"/>
    <col min="5634" max="5634" width="48.140625" customWidth="1"/>
    <col min="5635" max="5635" width="18.42578125" customWidth="1"/>
    <col min="5636" max="5637" width="15.140625" customWidth="1"/>
    <col min="5638" max="5639" width="15.28515625" customWidth="1"/>
    <col min="5890" max="5890" width="48.140625" customWidth="1"/>
    <col min="5891" max="5891" width="18.42578125" customWidth="1"/>
    <col min="5892" max="5893" width="15.140625" customWidth="1"/>
    <col min="5894" max="5895" width="15.28515625" customWidth="1"/>
    <col min="6146" max="6146" width="48.140625" customWidth="1"/>
    <col min="6147" max="6147" width="18.42578125" customWidth="1"/>
    <col min="6148" max="6149" width="15.140625" customWidth="1"/>
    <col min="6150" max="6151" width="15.28515625" customWidth="1"/>
    <col min="6402" max="6402" width="48.140625" customWidth="1"/>
    <col min="6403" max="6403" width="18.42578125" customWidth="1"/>
    <col min="6404" max="6405" width="15.140625" customWidth="1"/>
    <col min="6406" max="6407" width="15.28515625" customWidth="1"/>
    <col min="6658" max="6658" width="48.140625" customWidth="1"/>
    <col min="6659" max="6659" width="18.42578125" customWidth="1"/>
    <col min="6660" max="6661" width="15.140625" customWidth="1"/>
    <col min="6662" max="6663" width="15.28515625" customWidth="1"/>
    <col min="6914" max="6914" width="48.140625" customWidth="1"/>
    <col min="6915" max="6915" width="18.42578125" customWidth="1"/>
    <col min="6916" max="6917" width="15.140625" customWidth="1"/>
    <col min="6918" max="6919" width="15.28515625" customWidth="1"/>
    <col min="7170" max="7170" width="48.140625" customWidth="1"/>
    <col min="7171" max="7171" width="18.42578125" customWidth="1"/>
    <col min="7172" max="7173" width="15.140625" customWidth="1"/>
    <col min="7174" max="7175" width="15.28515625" customWidth="1"/>
    <col min="7426" max="7426" width="48.140625" customWidth="1"/>
    <col min="7427" max="7427" width="18.42578125" customWidth="1"/>
    <col min="7428" max="7429" width="15.140625" customWidth="1"/>
    <col min="7430" max="7431" width="15.28515625" customWidth="1"/>
    <col min="7682" max="7682" width="48.140625" customWidth="1"/>
    <col min="7683" max="7683" width="18.42578125" customWidth="1"/>
    <col min="7684" max="7685" width="15.140625" customWidth="1"/>
    <col min="7686" max="7687" width="15.28515625" customWidth="1"/>
    <col min="7938" max="7938" width="48.140625" customWidth="1"/>
    <col min="7939" max="7939" width="18.42578125" customWidth="1"/>
    <col min="7940" max="7941" width="15.140625" customWidth="1"/>
    <col min="7942" max="7943" width="15.28515625" customWidth="1"/>
    <col min="8194" max="8194" width="48.140625" customWidth="1"/>
    <col min="8195" max="8195" width="18.42578125" customWidth="1"/>
    <col min="8196" max="8197" width="15.140625" customWidth="1"/>
    <col min="8198" max="8199" width="15.28515625" customWidth="1"/>
    <col min="8450" max="8450" width="48.140625" customWidth="1"/>
    <col min="8451" max="8451" width="18.42578125" customWidth="1"/>
    <col min="8452" max="8453" width="15.140625" customWidth="1"/>
    <col min="8454" max="8455" width="15.28515625" customWidth="1"/>
    <col min="8706" max="8706" width="48.140625" customWidth="1"/>
    <col min="8707" max="8707" width="18.42578125" customWidth="1"/>
    <col min="8708" max="8709" width="15.140625" customWidth="1"/>
    <col min="8710" max="8711" width="15.28515625" customWidth="1"/>
    <col min="8962" max="8962" width="48.140625" customWidth="1"/>
    <col min="8963" max="8963" width="18.42578125" customWidth="1"/>
    <col min="8964" max="8965" width="15.140625" customWidth="1"/>
    <col min="8966" max="8967" width="15.28515625" customWidth="1"/>
    <col min="9218" max="9218" width="48.140625" customWidth="1"/>
    <col min="9219" max="9219" width="18.42578125" customWidth="1"/>
    <col min="9220" max="9221" width="15.140625" customWidth="1"/>
    <col min="9222" max="9223" width="15.28515625" customWidth="1"/>
    <col min="9474" max="9474" width="48.140625" customWidth="1"/>
    <col min="9475" max="9475" width="18.42578125" customWidth="1"/>
    <col min="9476" max="9477" width="15.140625" customWidth="1"/>
    <col min="9478" max="9479" width="15.28515625" customWidth="1"/>
    <col min="9730" max="9730" width="48.140625" customWidth="1"/>
    <col min="9731" max="9731" width="18.42578125" customWidth="1"/>
    <col min="9732" max="9733" width="15.140625" customWidth="1"/>
    <col min="9734" max="9735" width="15.28515625" customWidth="1"/>
    <col min="9986" max="9986" width="48.140625" customWidth="1"/>
    <col min="9987" max="9987" width="18.42578125" customWidth="1"/>
    <col min="9988" max="9989" width="15.140625" customWidth="1"/>
    <col min="9990" max="9991" width="15.28515625" customWidth="1"/>
    <col min="10242" max="10242" width="48.140625" customWidth="1"/>
    <col min="10243" max="10243" width="18.42578125" customWidth="1"/>
    <col min="10244" max="10245" width="15.140625" customWidth="1"/>
    <col min="10246" max="10247" width="15.28515625" customWidth="1"/>
    <col min="10498" max="10498" width="48.140625" customWidth="1"/>
    <col min="10499" max="10499" width="18.42578125" customWidth="1"/>
    <col min="10500" max="10501" width="15.140625" customWidth="1"/>
    <col min="10502" max="10503" width="15.28515625" customWidth="1"/>
    <col min="10754" max="10754" width="48.140625" customWidth="1"/>
    <col min="10755" max="10755" width="18.42578125" customWidth="1"/>
    <col min="10756" max="10757" width="15.140625" customWidth="1"/>
    <col min="10758" max="10759" width="15.28515625" customWidth="1"/>
    <col min="11010" max="11010" width="48.140625" customWidth="1"/>
    <col min="11011" max="11011" width="18.42578125" customWidth="1"/>
    <col min="11012" max="11013" width="15.140625" customWidth="1"/>
    <col min="11014" max="11015" width="15.28515625" customWidth="1"/>
    <col min="11266" max="11266" width="48.140625" customWidth="1"/>
    <col min="11267" max="11267" width="18.42578125" customWidth="1"/>
    <col min="11268" max="11269" width="15.140625" customWidth="1"/>
    <col min="11270" max="11271" width="15.28515625" customWidth="1"/>
    <col min="11522" max="11522" width="48.140625" customWidth="1"/>
    <col min="11523" max="11523" width="18.42578125" customWidth="1"/>
    <col min="11524" max="11525" width="15.140625" customWidth="1"/>
    <col min="11526" max="11527" width="15.28515625" customWidth="1"/>
    <col min="11778" max="11778" width="48.140625" customWidth="1"/>
    <col min="11779" max="11779" width="18.42578125" customWidth="1"/>
    <col min="11780" max="11781" width="15.140625" customWidth="1"/>
    <col min="11782" max="11783" width="15.28515625" customWidth="1"/>
    <col min="12034" max="12034" width="48.140625" customWidth="1"/>
    <col min="12035" max="12035" width="18.42578125" customWidth="1"/>
    <col min="12036" max="12037" width="15.140625" customWidth="1"/>
    <col min="12038" max="12039" width="15.28515625" customWidth="1"/>
    <col min="12290" max="12290" width="48.140625" customWidth="1"/>
    <col min="12291" max="12291" width="18.42578125" customWidth="1"/>
    <col min="12292" max="12293" width="15.140625" customWidth="1"/>
    <col min="12294" max="12295" width="15.28515625" customWidth="1"/>
    <col min="12546" max="12546" width="48.140625" customWidth="1"/>
    <col min="12547" max="12547" width="18.42578125" customWidth="1"/>
    <col min="12548" max="12549" width="15.140625" customWidth="1"/>
    <col min="12550" max="12551" width="15.28515625" customWidth="1"/>
    <col min="12802" max="12802" width="48.140625" customWidth="1"/>
    <col min="12803" max="12803" width="18.42578125" customWidth="1"/>
    <col min="12804" max="12805" width="15.140625" customWidth="1"/>
    <col min="12806" max="12807" width="15.28515625" customWidth="1"/>
    <col min="13058" max="13058" width="48.140625" customWidth="1"/>
    <col min="13059" max="13059" width="18.42578125" customWidth="1"/>
    <col min="13060" max="13061" width="15.140625" customWidth="1"/>
    <col min="13062" max="13063" width="15.28515625" customWidth="1"/>
    <col min="13314" max="13314" width="48.140625" customWidth="1"/>
    <col min="13315" max="13315" width="18.42578125" customWidth="1"/>
    <col min="13316" max="13317" width="15.140625" customWidth="1"/>
    <col min="13318" max="13319" width="15.28515625" customWidth="1"/>
    <col min="13570" max="13570" width="48.140625" customWidth="1"/>
    <col min="13571" max="13571" width="18.42578125" customWidth="1"/>
    <col min="13572" max="13573" width="15.140625" customWidth="1"/>
    <col min="13574" max="13575" width="15.28515625" customWidth="1"/>
    <col min="13826" max="13826" width="48.140625" customWidth="1"/>
    <col min="13827" max="13827" width="18.42578125" customWidth="1"/>
    <col min="13828" max="13829" width="15.140625" customWidth="1"/>
    <col min="13830" max="13831" width="15.28515625" customWidth="1"/>
    <col min="14082" max="14082" width="48.140625" customWidth="1"/>
    <col min="14083" max="14083" width="18.42578125" customWidth="1"/>
    <col min="14084" max="14085" width="15.140625" customWidth="1"/>
    <col min="14086" max="14087" width="15.28515625" customWidth="1"/>
    <col min="14338" max="14338" width="48.140625" customWidth="1"/>
    <col min="14339" max="14339" width="18.42578125" customWidth="1"/>
    <col min="14340" max="14341" width="15.140625" customWidth="1"/>
    <col min="14342" max="14343" width="15.28515625" customWidth="1"/>
    <col min="14594" max="14594" width="48.140625" customWidth="1"/>
    <col min="14595" max="14595" width="18.42578125" customWidth="1"/>
    <col min="14596" max="14597" width="15.140625" customWidth="1"/>
    <col min="14598" max="14599" width="15.28515625" customWidth="1"/>
    <col min="14850" max="14850" width="48.140625" customWidth="1"/>
    <col min="14851" max="14851" width="18.42578125" customWidth="1"/>
    <col min="14852" max="14853" width="15.140625" customWidth="1"/>
    <col min="14854" max="14855" width="15.28515625" customWidth="1"/>
    <col min="15106" max="15106" width="48.140625" customWidth="1"/>
    <col min="15107" max="15107" width="18.42578125" customWidth="1"/>
    <col min="15108" max="15109" width="15.140625" customWidth="1"/>
    <col min="15110" max="15111" width="15.28515625" customWidth="1"/>
    <col min="15362" max="15362" width="48.140625" customWidth="1"/>
    <col min="15363" max="15363" width="18.42578125" customWidth="1"/>
    <col min="15364" max="15365" width="15.140625" customWidth="1"/>
    <col min="15366" max="15367" width="15.28515625" customWidth="1"/>
    <col min="15618" max="15618" width="48.140625" customWidth="1"/>
    <col min="15619" max="15619" width="18.42578125" customWidth="1"/>
    <col min="15620" max="15621" width="15.140625" customWidth="1"/>
    <col min="15622" max="15623" width="15.28515625" customWidth="1"/>
    <col min="15874" max="15874" width="48.140625" customWidth="1"/>
    <col min="15875" max="15875" width="18.42578125" customWidth="1"/>
    <col min="15876" max="15877" width="15.140625" customWidth="1"/>
    <col min="15878" max="15879" width="15.28515625" customWidth="1"/>
    <col min="16130" max="16130" width="48.140625" customWidth="1"/>
    <col min="16131" max="16131" width="18.42578125" customWidth="1"/>
    <col min="16132" max="16133" width="15.140625" customWidth="1"/>
    <col min="16134" max="16135" width="15.28515625" customWidth="1"/>
  </cols>
  <sheetData>
    <row r="1" spans="1:7" ht="16.5" x14ac:dyDescent="0.25">
      <c r="A1" s="578" t="s">
        <v>393</v>
      </c>
      <c r="B1" s="415"/>
      <c r="C1" s="415"/>
      <c r="D1" s="415"/>
      <c r="E1" s="415"/>
      <c r="F1" s="415"/>
      <c r="G1" s="111"/>
    </row>
    <row r="2" spans="1:7" ht="27" customHeight="1" thickBot="1" x14ac:dyDescent="0.25">
      <c r="A2" s="579" t="s">
        <v>220</v>
      </c>
      <c r="B2" s="580"/>
      <c r="C2" s="581"/>
      <c r="D2" s="581"/>
      <c r="E2" s="581"/>
      <c r="F2" s="581"/>
      <c r="G2" s="119"/>
    </row>
    <row r="3" spans="1:7" ht="21.6" customHeight="1" x14ac:dyDescent="0.2">
      <c r="A3" s="582" t="s">
        <v>566</v>
      </c>
      <c r="B3" s="583" t="s">
        <v>570</v>
      </c>
      <c r="C3" s="585" t="s">
        <v>537</v>
      </c>
      <c r="D3" s="586"/>
      <c r="E3" s="586"/>
      <c r="F3" s="586"/>
      <c r="G3" s="587"/>
    </row>
    <row r="4" spans="1:7" ht="17.45" customHeight="1" x14ac:dyDescent="0.2">
      <c r="A4" s="565"/>
      <c r="B4" s="584"/>
      <c r="C4" s="182">
        <v>2016</v>
      </c>
      <c r="D4" s="182">
        <v>2017</v>
      </c>
      <c r="E4" s="182">
        <v>2018</v>
      </c>
      <c r="F4" s="182">
        <v>2019</v>
      </c>
      <c r="G4" s="182">
        <v>2020</v>
      </c>
    </row>
    <row r="5" spans="1:7" ht="17.25" thickBot="1" x14ac:dyDescent="0.25">
      <c r="A5" s="166">
        <v>1</v>
      </c>
      <c r="B5" s="183">
        <v>2</v>
      </c>
      <c r="C5" s="105">
        <v>3</v>
      </c>
      <c r="D5" s="105">
        <v>4</v>
      </c>
      <c r="E5" s="167">
        <v>5</v>
      </c>
      <c r="F5" s="167">
        <v>6</v>
      </c>
      <c r="G5" s="167">
        <v>7</v>
      </c>
    </row>
    <row r="6" spans="1:7" ht="16.5" x14ac:dyDescent="0.2">
      <c r="A6" s="143" t="s">
        <v>213</v>
      </c>
      <c r="B6" s="131" t="s">
        <v>56</v>
      </c>
      <c r="C6" s="209" t="s">
        <v>688</v>
      </c>
      <c r="D6" s="209" t="s">
        <v>726</v>
      </c>
      <c r="E6" s="209" t="s">
        <v>853</v>
      </c>
      <c r="F6" s="209" t="s">
        <v>901</v>
      </c>
      <c r="G6" s="209" t="s">
        <v>901</v>
      </c>
    </row>
    <row r="7" spans="1:7" ht="26.45" customHeight="1" x14ac:dyDescent="0.2">
      <c r="A7" s="144" t="s">
        <v>728</v>
      </c>
      <c r="B7" s="75" t="s">
        <v>171</v>
      </c>
      <c r="C7" s="211">
        <v>22.8</v>
      </c>
      <c r="D7" s="210">
        <v>22.9</v>
      </c>
      <c r="E7" s="210">
        <v>14.8</v>
      </c>
      <c r="F7" s="210">
        <f>12.853+2</f>
        <v>14.853</v>
      </c>
      <c r="G7" s="210">
        <f>12.853+2</f>
        <v>14.853</v>
      </c>
    </row>
    <row r="8" spans="1:7" ht="40.15" customHeight="1" x14ac:dyDescent="0.2">
      <c r="A8" s="144" t="s">
        <v>214</v>
      </c>
      <c r="B8" s="75" t="s">
        <v>215</v>
      </c>
      <c r="C8" s="211" t="s">
        <v>689</v>
      </c>
      <c r="D8" s="211" t="s">
        <v>727</v>
      </c>
      <c r="E8" s="211" t="s">
        <v>854</v>
      </c>
      <c r="F8" s="211" t="s">
        <v>902</v>
      </c>
      <c r="G8" s="211">
        <f>28.08+0.57</f>
        <v>28.65</v>
      </c>
    </row>
    <row r="9" spans="1:7" ht="22.15" customHeight="1" x14ac:dyDescent="0.2">
      <c r="A9" s="144" t="s">
        <v>216</v>
      </c>
      <c r="B9" s="75" t="s">
        <v>215</v>
      </c>
      <c r="C9" s="211"/>
      <c r="D9" s="211"/>
      <c r="E9" s="211"/>
      <c r="F9" s="211"/>
      <c r="G9" s="211"/>
    </row>
    <row r="10" spans="1:7" ht="37.9" customHeight="1" x14ac:dyDescent="0.2">
      <c r="A10" s="144" t="s">
        <v>217</v>
      </c>
      <c r="B10" s="75" t="s">
        <v>219</v>
      </c>
      <c r="C10" s="211">
        <v>25.52</v>
      </c>
      <c r="D10" s="211">
        <v>26.08</v>
      </c>
      <c r="E10" s="211">
        <v>25.73</v>
      </c>
      <c r="F10" s="210">
        <f>25.019+1.164</f>
        <v>26.183</v>
      </c>
      <c r="G10" s="210">
        <f>24.56+0.943</f>
        <v>25.503</v>
      </c>
    </row>
    <row r="11" spans="1:7" ht="20.45" customHeight="1" x14ac:dyDescent="0.2">
      <c r="A11" s="144" t="s">
        <v>218</v>
      </c>
      <c r="B11" s="75"/>
      <c r="C11" s="211">
        <v>11.8</v>
      </c>
      <c r="D11" s="211">
        <v>11.6</v>
      </c>
      <c r="E11" s="211">
        <v>11.3</v>
      </c>
      <c r="F11" s="301">
        <f>10.52+0.291</f>
        <v>10.811</v>
      </c>
      <c r="G11" s="301">
        <f>10.26+0.235</f>
        <v>10.494999999999999</v>
      </c>
    </row>
    <row r="12" spans="1:7" ht="17.45" customHeight="1" x14ac:dyDescent="0.2">
      <c r="A12" s="6"/>
      <c r="B12" s="10"/>
      <c r="C12" s="6"/>
      <c r="D12" s="6"/>
      <c r="E12" s="6"/>
      <c r="F12" s="6"/>
      <c r="G12" s="6"/>
    </row>
    <row r="13" spans="1:7" ht="16.5" x14ac:dyDescent="0.2">
      <c r="A13" s="6"/>
      <c r="B13" s="10"/>
      <c r="C13" s="6"/>
      <c r="D13" s="6"/>
      <c r="E13" s="6"/>
      <c r="F13" s="6"/>
      <c r="G13" s="6"/>
    </row>
    <row r="14" spans="1:7" ht="16.5" x14ac:dyDescent="0.2">
      <c r="A14" s="6"/>
      <c r="B14" s="10"/>
      <c r="C14" s="6"/>
      <c r="D14" s="6"/>
      <c r="E14" s="6"/>
      <c r="F14" s="6"/>
      <c r="G14" s="6"/>
    </row>
    <row r="15" spans="1:7" ht="16.5" x14ac:dyDescent="0.2">
      <c r="A15" s="6"/>
      <c r="B15" s="10"/>
      <c r="C15" s="6"/>
      <c r="D15" s="6"/>
      <c r="E15" s="6"/>
      <c r="F15" s="6"/>
      <c r="G15" s="6"/>
    </row>
    <row r="16" spans="1:7" ht="16.5" x14ac:dyDescent="0.2">
      <c r="A16" s="6"/>
      <c r="B16" s="10"/>
      <c r="C16" s="6"/>
      <c r="D16" s="6"/>
      <c r="E16" s="6"/>
      <c r="F16" s="6"/>
      <c r="G16" s="6"/>
    </row>
  </sheetData>
  <mergeCells count="5">
    <mergeCell ref="A1:F1"/>
    <mergeCell ref="A2:F2"/>
    <mergeCell ref="A3:A4"/>
    <mergeCell ref="B3:B4"/>
    <mergeCell ref="C3:G3"/>
  </mergeCells>
  <printOptions horizontalCentered="1"/>
  <pageMargins left="0.59055118110236227" right="0.59055118110236227" top="0.78740157480314965" bottom="0.59055118110236227" header="0.31496062992125984" footer="0.31496062992125984"/>
  <pageSetup paperSize="9" scale="95" fitToHeight="0" orientation="landscape" r:id="rId1"/>
  <headerFooter alignWithMargins="0">
    <oddFooter>&amp;C&amp;P&amp;R&amp;A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zoomScaleNormal="100" workbookViewId="0">
      <selection activeCell="B8" sqref="B8"/>
    </sheetView>
  </sheetViews>
  <sheetFormatPr defaultRowHeight="12.75" x14ac:dyDescent="0.2"/>
  <cols>
    <col min="1" max="1" width="42.28515625" customWidth="1"/>
    <col min="2" max="2" width="20" customWidth="1"/>
    <col min="3" max="3" width="12.5703125" customWidth="1"/>
    <col min="4" max="4" width="11.85546875" customWidth="1"/>
    <col min="5" max="5" width="12.28515625" customWidth="1"/>
    <col min="6" max="6" width="11.42578125" customWidth="1"/>
    <col min="7" max="7" width="10.7109375" customWidth="1"/>
    <col min="257" max="257" width="42.28515625" customWidth="1"/>
    <col min="258" max="258" width="20" customWidth="1"/>
    <col min="259" max="259" width="12.5703125" customWidth="1"/>
    <col min="260" max="260" width="11.85546875" customWidth="1"/>
    <col min="261" max="261" width="12.28515625" customWidth="1"/>
    <col min="262" max="262" width="11.42578125" customWidth="1"/>
    <col min="263" max="263" width="10.7109375" customWidth="1"/>
    <col min="513" max="513" width="42.28515625" customWidth="1"/>
    <col min="514" max="514" width="20" customWidth="1"/>
    <col min="515" max="515" width="12.5703125" customWidth="1"/>
    <col min="516" max="516" width="11.85546875" customWidth="1"/>
    <col min="517" max="517" width="12.28515625" customWidth="1"/>
    <col min="518" max="518" width="11.42578125" customWidth="1"/>
    <col min="519" max="519" width="10.7109375" customWidth="1"/>
    <col min="769" max="769" width="42.28515625" customWidth="1"/>
    <col min="770" max="770" width="20" customWidth="1"/>
    <col min="771" max="771" width="12.5703125" customWidth="1"/>
    <col min="772" max="772" width="11.85546875" customWidth="1"/>
    <col min="773" max="773" width="12.28515625" customWidth="1"/>
    <col min="774" max="774" width="11.42578125" customWidth="1"/>
    <col min="775" max="775" width="10.7109375" customWidth="1"/>
    <col min="1025" max="1025" width="42.28515625" customWidth="1"/>
    <col min="1026" max="1026" width="20" customWidth="1"/>
    <col min="1027" max="1027" width="12.5703125" customWidth="1"/>
    <col min="1028" max="1028" width="11.85546875" customWidth="1"/>
    <col min="1029" max="1029" width="12.28515625" customWidth="1"/>
    <col min="1030" max="1030" width="11.42578125" customWidth="1"/>
    <col min="1031" max="1031" width="10.7109375" customWidth="1"/>
    <col min="1281" max="1281" width="42.28515625" customWidth="1"/>
    <col min="1282" max="1282" width="20" customWidth="1"/>
    <col min="1283" max="1283" width="12.5703125" customWidth="1"/>
    <col min="1284" max="1284" width="11.85546875" customWidth="1"/>
    <col min="1285" max="1285" width="12.28515625" customWidth="1"/>
    <col min="1286" max="1286" width="11.42578125" customWidth="1"/>
    <col min="1287" max="1287" width="10.7109375" customWidth="1"/>
    <col min="1537" max="1537" width="42.28515625" customWidth="1"/>
    <col min="1538" max="1538" width="20" customWidth="1"/>
    <col min="1539" max="1539" width="12.5703125" customWidth="1"/>
    <col min="1540" max="1540" width="11.85546875" customWidth="1"/>
    <col min="1541" max="1541" width="12.28515625" customWidth="1"/>
    <col min="1542" max="1542" width="11.42578125" customWidth="1"/>
    <col min="1543" max="1543" width="10.7109375" customWidth="1"/>
    <col min="1793" max="1793" width="42.28515625" customWidth="1"/>
    <col min="1794" max="1794" width="20" customWidth="1"/>
    <col min="1795" max="1795" width="12.5703125" customWidth="1"/>
    <col min="1796" max="1796" width="11.85546875" customWidth="1"/>
    <col min="1797" max="1797" width="12.28515625" customWidth="1"/>
    <col min="1798" max="1798" width="11.42578125" customWidth="1"/>
    <col min="1799" max="1799" width="10.7109375" customWidth="1"/>
    <col min="2049" max="2049" width="42.28515625" customWidth="1"/>
    <col min="2050" max="2050" width="20" customWidth="1"/>
    <col min="2051" max="2051" width="12.5703125" customWidth="1"/>
    <col min="2052" max="2052" width="11.85546875" customWidth="1"/>
    <col min="2053" max="2053" width="12.28515625" customWidth="1"/>
    <col min="2054" max="2054" width="11.42578125" customWidth="1"/>
    <col min="2055" max="2055" width="10.7109375" customWidth="1"/>
    <col min="2305" max="2305" width="42.28515625" customWidth="1"/>
    <col min="2306" max="2306" width="20" customWidth="1"/>
    <col min="2307" max="2307" width="12.5703125" customWidth="1"/>
    <col min="2308" max="2308" width="11.85546875" customWidth="1"/>
    <col min="2309" max="2309" width="12.28515625" customWidth="1"/>
    <col min="2310" max="2310" width="11.42578125" customWidth="1"/>
    <col min="2311" max="2311" width="10.7109375" customWidth="1"/>
    <col min="2561" max="2561" width="42.28515625" customWidth="1"/>
    <col min="2562" max="2562" width="20" customWidth="1"/>
    <col min="2563" max="2563" width="12.5703125" customWidth="1"/>
    <col min="2564" max="2564" width="11.85546875" customWidth="1"/>
    <col min="2565" max="2565" width="12.28515625" customWidth="1"/>
    <col min="2566" max="2566" width="11.42578125" customWidth="1"/>
    <col min="2567" max="2567" width="10.7109375" customWidth="1"/>
    <col min="2817" max="2817" width="42.28515625" customWidth="1"/>
    <col min="2818" max="2818" width="20" customWidth="1"/>
    <col min="2819" max="2819" width="12.5703125" customWidth="1"/>
    <col min="2820" max="2820" width="11.85546875" customWidth="1"/>
    <col min="2821" max="2821" width="12.28515625" customWidth="1"/>
    <col min="2822" max="2822" width="11.42578125" customWidth="1"/>
    <col min="2823" max="2823" width="10.7109375" customWidth="1"/>
    <col min="3073" max="3073" width="42.28515625" customWidth="1"/>
    <col min="3074" max="3074" width="20" customWidth="1"/>
    <col min="3075" max="3075" width="12.5703125" customWidth="1"/>
    <col min="3076" max="3076" width="11.85546875" customWidth="1"/>
    <col min="3077" max="3077" width="12.28515625" customWidth="1"/>
    <col min="3078" max="3078" width="11.42578125" customWidth="1"/>
    <col min="3079" max="3079" width="10.7109375" customWidth="1"/>
    <col min="3329" max="3329" width="42.28515625" customWidth="1"/>
    <col min="3330" max="3330" width="20" customWidth="1"/>
    <col min="3331" max="3331" width="12.5703125" customWidth="1"/>
    <col min="3332" max="3332" width="11.85546875" customWidth="1"/>
    <col min="3333" max="3333" width="12.28515625" customWidth="1"/>
    <col min="3334" max="3334" width="11.42578125" customWidth="1"/>
    <col min="3335" max="3335" width="10.7109375" customWidth="1"/>
    <col min="3585" max="3585" width="42.28515625" customWidth="1"/>
    <col min="3586" max="3586" width="20" customWidth="1"/>
    <col min="3587" max="3587" width="12.5703125" customWidth="1"/>
    <col min="3588" max="3588" width="11.85546875" customWidth="1"/>
    <col min="3589" max="3589" width="12.28515625" customWidth="1"/>
    <col min="3590" max="3590" width="11.42578125" customWidth="1"/>
    <col min="3591" max="3591" width="10.7109375" customWidth="1"/>
    <col min="3841" max="3841" width="42.28515625" customWidth="1"/>
    <col min="3842" max="3842" width="20" customWidth="1"/>
    <col min="3843" max="3843" width="12.5703125" customWidth="1"/>
    <col min="3844" max="3844" width="11.85546875" customWidth="1"/>
    <col min="3845" max="3845" width="12.28515625" customWidth="1"/>
    <col min="3846" max="3846" width="11.42578125" customWidth="1"/>
    <col min="3847" max="3847" width="10.7109375" customWidth="1"/>
    <col min="4097" max="4097" width="42.28515625" customWidth="1"/>
    <col min="4098" max="4098" width="20" customWidth="1"/>
    <col min="4099" max="4099" width="12.5703125" customWidth="1"/>
    <col min="4100" max="4100" width="11.85546875" customWidth="1"/>
    <col min="4101" max="4101" width="12.28515625" customWidth="1"/>
    <col min="4102" max="4102" width="11.42578125" customWidth="1"/>
    <col min="4103" max="4103" width="10.7109375" customWidth="1"/>
    <col min="4353" max="4353" width="42.28515625" customWidth="1"/>
    <col min="4354" max="4354" width="20" customWidth="1"/>
    <col min="4355" max="4355" width="12.5703125" customWidth="1"/>
    <col min="4356" max="4356" width="11.85546875" customWidth="1"/>
    <col min="4357" max="4357" width="12.28515625" customWidth="1"/>
    <col min="4358" max="4358" width="11.42578125" customWidth="1"/>
    <col min="4359" max="4359" width="10.7109375" customWidth="1"/>
    <col min="4609" max="4609" width="42.28515625" customWidth="1"/>
    <col min="4610" max="4610" width="20" customWidth="1"/>
    <col min="4611" max="4611" width="12.5703125" customWidth="1"/>
    <col min="4612" max="4612" width="11.85546875" customWidth="1"/>
    <col min="4613" max="4613" width="12.28515625" customWidth="1"/>
    <col min="4614" max="4614" width="11.42578125" customWidth="1"/>
    <col min="4615" max="4615" width="10.7109375" customWidth="1"/>
    <col min="4865" max="4865" width="42.28515625" customWidth="1"/>
    <col min="4866" max="4866" width="20" customWidth="1"/>
    <col min="4867" max="4867" width="12.5703125" customWidth="1"/>
    <col min="4868" max="4868" width="11.85546875" customWidth="1"/>
    <col min="4869" max="4869" width="12.28515625" customWidth="1"/>
    <col min="4870" max="4870" width="11.42578125" customWidth="1"/>
    <col min="4871" max="4871" width="10.7109375" customWidth="1"/>
    <col min="5121" max="5121" width="42.28515625" customWidth="1"/>
    <col min="5122" max="5122" width="20" customWidth="1"/>
    <col min="5123" max="5123" width="12.5703125" customWidth="1"/>
    <col min="5124" max="5124" width="11.85546875" customWidth="1"/>
    <col min="5125" max="5125" width="12.28515625" customWidth="1"/>
    <col min="5126" max="5126" width="11.42578125" customWidth="1"/>
    <col min="5127" max="5127" width="10.7109375" customWidth="1"/>
    <col min="5377" max="5377" width="42.28515625" customWidth="1"/>
    <col min="5378" max="5378" width="20" customWidth="1"/>
    <col min="5379" max="5379" width="12.5703125" customWidth="1"/>
    <col min="5380" max="5380" width="11.85546875" customWidth="1"/>
    <col min="5381" max="5381" width="12.28515625" customWidth="1"/>
    <col min="5382" max="5382" width="11.42578125" customWidth="1"/>
    <col min="5383" max="5383" width="10.7109375" customWidth="1"/>
    <col min="5633" max="5633" width="42.28515625" customWidth="1"/>
    <col min="5634" max="5634" width="20" customWidth="1"/>
    <col min="5635" max="5635" width="12.5703125" customWidth="1"/>
    <col min="5636" max="5636" width="11.85546875" customWidth="1"/>
    <col min="5637" max="5637" width="12.28515625" customWidth="1"/>
    <col min="5638" max="5638" width="11.42578125" customWidth="1"/>
    <col min="5639" max="5639" width="10.7109375" customWidth="1"/>
    <col min="5889" max="5889" width="42.28515625" customWidth="1"/>
    <col min="5890" max="5890" width="20" customWidth="1"/>
    <col min="5891" max="5891" width="12.5703125" customWidth="1"/>
    <col min="5892" max="5892" width="11.85546875" customWidth="1"/>
    <col min="5893" max="5893" width="12.28515625" customWidth="1"/>
    <col min="5894" max="5894" width="11.42578125" customWidth="1"/>
    <col min="5895" max="5895" width="10.7109375" customWidth="1"/>
    <col min="6145" max="6145" width="42.28515625" customWidth="1"/>
    <col min="6146" max="6146" width="20" customWidth="1"/>
    <col min="6147" max="6147" width="12.5703125" customWidth="1"/>
    <col min="6148" max="6148" width="11.85546875" customWidth="1"/>
    <col min="6149" max="6149" width="12.28515625" customWidth="1"/>
    <col min="6150" max="6150" width="11.42578125" customWidth="1"/>
    <col min="6151" max="6151" width="10.7109375" customWidth="1"/>
    <col min="6401" max="6401" width="42.28515625" customWidth="1"/>
    <col min="6402" max="6402" width="20" customWidth="1"/>
    <col min="6403" max="6403" width="12.5703125" customWidth="1"/>
    <col min="6404" max="6404" width="11.85546875" customWidth="1"/>
    <col min="6405" max="6405" width="12.28515625" customWidth="1"/>
    <col min="6406" max="6406" width="11.42578125" customWidth="1"/>
    <col min="6407" max="6407" width="10.7109375" customWidth="1"/>
    <col min="6657" max="6657" width="42.28515625" customWidth="1"/>
    <col min="6658" max="6658" width="20" customWidth="1"/>
    <col min="6659" max="6659" width="12.5703125" customWidth="1"/>
    <col min="6660" max="6660" width="11.85546875" customWidth="1"/>
    <col min="6661" max="6661" width="12.28515625" customWidth="1"/>
    <col min="6662" max="6662" width="11.42578125" customWidth="1"/>
    <col min="6663" max="6663" width="10.7109375" customWidth="1"/>
    <col min="6913" max="6913" width="42.28515625" customWidth="1"/>
    <col min="6914" max="6914" width="20" customWidth="1"/>
    <col min="6915" max="6915" width="12.5703125" customWidth="1"/>
    <col min="6916" max="6916" width="11.85546875" customWidth="1"/>
    <col min="6917" max="6917" width="12.28515625" customWidth="1"/>
    <col min="6918" max="6918" width="11.42578125" customWidth="1"/>
    <col min="6919" max="6919" width="10.7109375" customWidth="1"/>
    <col min="7169" max="7169" width="42.28515625" customWidth="1"/>
    <col min="7170" max="7170" width="20" customWidth="1"/>
    <col min="7171" max="7171" width="12.5703125" customWidth="1"/>
    <col min="7172" max="7172" width="11.85546875" customWidth="1"/>
    <col min="7173" max="7173" width="12.28515625" customWidth="1"/>
    <col min="7174" max="7174" width="11.42578125" customWidth="1"/>
    <col min="7175" max="7175" width="10.7109375" customWidth="1"/>
    <col min="7425" max="7425" width="42.28515625" customWidth="1"/>
    <col min="7426" max="7426" width="20" customWidth="1"/>
    <col min="7427" max="7427" width="12.5703125" customWidth="1"/>
    <col min="7428" max="7428" width="11.85546875" customWidth="1"/>
    <col min="7429" max="7429" width="12.28515625" customWidth="1"/>
    <col min="7430" max="7430" width="11.42578125" customWidth="1"/>
    <col min="7431" max="7431" width="10.7109375" customWidth="1"/>
    <col min="7681" max="7681" width="42.28515625" customWidth="1"/>
    <col min="7682" max="7682" width="20" customWidth="1"/>
    <col min="7683" max="7683" width="12.5703125" customWidth="1"/>
    <col min="7684" max="7684" width="11.85546875" customWidth="1"/>
    <col min="7685" max="7685" width="12.28515625" customWidth="1"/>
    <col min="7686" max="7686" width="11.42578125" customWidth="1"/>
    <col min="7687" max="7687" width="10.7109375" customWidth="1"/>
    <col min="7937" max="7937" width="42.28515625" customWidth="1"/>
    <col min="7938" max="7938" width="20" customWidth="1"/>
    <col min="7939" max="7939" width="12.5703125" customWidth="1"/>
    <col min="7940" max="7940" width="11.85546875" customWidth="1"/>
    <col min="7941" max="7941" width="12.28515625" customWidth="1"/>
    <col min="7942" max="7942" width="11.42578125" customWidth="1"/>
    <col min="7943" max="7943" width="10.7109375" customWidth="1"/>
    <col min="8193" max="8193" width="42.28515625" customWidth="1"/>
    <col min="8194" max="8194" width="20" customWidth="1"/>
    <col min="8195" max="8195" width="12.5703125" customWidth="1"/>
    <col min="8196" max="8196" width="11.85546875" customWidth="1"/>
    <col min="8197" max="8197" width="12.28515625" customWidth="1"/>
    <col min="8198" max="8198" width="11.42578125" customWidth="1"/>
    <col min="8199" max="8199" width="10.7109375" customWidth="1"/>
    <col min="8449" max="8449" width="42.28515625" customWidth="1"/>
    <col min="8450" max="8450" width="20" customWidth="1"/>
    <col min="8451" max="8451" width="12.5703125" customWidth="1"/>
    <col min="8452" max="8452" width="11.85546875" customWidth="1"/>
    <col min="8453" max="8453" width="12.28515625" customWidth="1"/>
    <col min="8454" max="8454" width="11.42578125" customWidth="1"/>
    <col min="8455" max="8455" width="10.7109375" customWidth="1"/>
    <col min="8705" max="8705" width="42.28515625" customWidth="1"/>
    <col min="8706" max="8706" width="20" customWidth="1"/>
    <col min="8707" max="8707" width="12.5703125" customWidth="1"/>
    <col min="8708" max="8708" width="11.85546875" customWidth="1"/>
    <col min="8709" max="8709" width="12.28515625" customWidth="1"/>
    <col min="8710" max="8710" width="11.42578125" customWidth="1"/>
    <col min="8711" max="8711" width="10.7109375" customWidth="1"/>
    <col min="8961" max="8961" width="42.28515625" customWidth="1"/>
    <col min="8962" max="8962" width="20" customWidth="1"/>
    <col min="8963" max="8963" width="12.5703125" customWidth="1"/>
    <col min="8964" max="8964" width="11.85546875" customWidth="1"/>
    <col min="8965" max="8965" width="12.28515625" customWidth="1"/>
    <col min="8966" max="8966" width="11.42578125" customWidth="1"/>
    <col min="8967" max="8967" width="10.7109375" customWidth="1"/>
    <col min="9217" max="9217" width="42.28515625" customWidth="1"/>
    <col min="9218" max="9218" width="20" customWidth="1"/>
    <col min="9219" max="9219" width="12.5703125" customWidth="1"/>
    <col min="9220" max="9220" width="11.85546875" customWidth="1"/>
    <col min="9221" max="9221" width="12.28515625" customWidth="1"/>
    <col min="9222" max="9222" width="11.42578125" customWidth="1"/>
    <col min="9223" max="9223" width="10.7109375" customWidth="1"/>
    <col min="9473" max="9473" width="42.28515625" customWidth="1"/>
    <col min="9474" max="9474" width="20" customWidth="1"/>
    <col min="9475" max="9475" width="12.5703125" customWidth="1"/>
    <col min="9476" max="9476" width="11.85546875" customWidth="1"/>
    <col min="9477" max="9477" width="12.28515625" customWidth="1"/>
    <col min="9478" max="9478" width="11.42578125" customWidth="1"/>
    <col min="9479" max="9479" width="10.7109375" customWidth="1"/>
    <col min="9729" max="9729" width="42.28515625" customWidth="1"/>
    <col min="9730" max="9730" width="20" customWidth="1"/>
    <col min="9731" max="9731" width="12.5703125" customWidth="1"/>
    <col min="9732" max="9732" width="11.85546875" customWidth="1"/>
    <col min="9733" max="9733" width="12.28515625" customWidth="1"/>
    <col min="9734" max="9734" width="11.42578125" customWidth="1"/>
    <col min="9735" max="9735" width="10.7109375" customWidth="1"/>
    <col min="9985" max="9985" width="42.28515625" customWidth="1"/>
    <col min="9986" max="9986" width="20" customWidth="1"/>
    <col min="9987" max="9987" width="12.5703125" customWidth="1"/>
    <col min="9988" max="9988" width="11.85546875" customWidth="1"/>
    <col min="9989" max="9989" width="12.28515625" customWidth="1"/>
    <col min="9990" max="9990" width="11.42578125" customWidth="1"/>
    <col min="9991" max="9991" width="10.7109375" customWidth="1"/>
    <col min="10241" max="10241" width="42.28515625" customWidth="1"/>
    <col min="10242" max="10242" width="20" customWidth="1"/>
    <col min="10243" max="10243" width="12.5703125" customWidth="1"/>
    <col min="10244" max="10244" width="11.85546875" customWidth="1"/>
    <col min="10245" max="10245" width="12.28515625" customWidth="1"/>
    <col min="10246" max="10246" width="11.42578125" customWidth="1"/>
    <col min="10247" max="10247" width="10.7109375" customWidth="1"/>
    <col min="10497" max="10497" width="42.28515625" customWidth="1"/>
    <col min="10498" max="10498" width="20" customWidth="1"/>
    <col min="10499" max="10499" width="12.5703125" customWidth="1"/>
    <col min="10500" max="10500" width="11.85546875" customWidth="1"/>
    <col min="10501" max="10501" width="12.28515625" customWidth="1"/>
    <col min="10502" max="10502" width="11.42578125" customWidth="1"/>
    <col min="10503" max="10503" width="10.7109375" customWidth="1"/>
    <col min="10753" max="10753" width="42.28515625" customWidth="1"/>
    <col min="10754" max="10754" width="20" customWidth="1"/>
    <col min="10755" max="10755" width="12.5703125" customWidth="1"/>
    <col min="10756" max="10756" width="11.85546875" customWidth="1"/>
    <col min="10757" max="10757" width="12.28515625" customWidth="1"/>
    <col min="10758" max="10758" width="11.42578125" customWidth="1"/>
    <col min="10759" max="10759" width="10.7109375" customWidth="1"/>
    <col min="11009" max="11009" width="42.28515625" customWidth="1"/>
    <col min="11010" max="11010" width="20" customWidth="1"/>
    <col min="11011" max="11011" width="12.5703125" customWidth="1"/>
    <col min="11012" max="11012" width="11.85546875" customWidth="1"/>
    <col min="11013" max="11013" width="12.28515625" customWidth="1"/>
    <col min="11014" max="11014" width="11.42578125" customWidth="1"/>
    <col min="11015" max="11015" width="10.7109375" customWidth="1"/>
    <col min="11265" max="11265" width="42.28515625" customWidth="1"/>
    <col min="11266" max="11266" width="20" customWidth="1"/>
    <col min="11267" max="11267" width="12.5703125" customWidth="1"/>
    <col min="11268" max="11268" width="11.85546875" customWidth="1"/>
    <col min="11269" max="11269" width="12.28515625" customWidth="1"/>
    <col min="11270" max="11270" width="11.42578125" customWidth="1"/>
    <col min="11271" max="11271" width="10.7109375" customWidth="1"/>
    <col min="11521" max="11521" width="42.28515625" customWidth="1"/>
    <col min="11522" max="11522" width="20" customWidth="1"/>
    <col min="11523" max="11523" width="12.5703125" customWidth="1"/>
    <col min="11524" max="11524" width="11.85546875" customWidth="1"/>
    <col min="11525" max="11525" width="12.28515625" customWidth="1"/>
    <col min="11526" max="11526" width="11.42578125" customWidth="1"/>
    <col min="11527" max="11527" width="10.7109375" customWidth="1"/>
    <col min="11777" max="11777" width="42.28515625" customWidth="1"/>
    <col min="11778" max="11778" width="20" customWidth="1"/>
    <col min="11779" max="11779" width="12.5703125" customWidth="1"/>
    <col min="11780" max="11780" width="11.85546875" customWidth="1"/>
    <col min="11781" max="11781" width="12.28515625" customWidth="1"/>
    <col min="11782" max="11782" width="11.42578125" customWidth="1"/>
    <col min="11783" max="11783" width="10.7109375" customWidth="1"/>
    <col min="12033" max="12033" width="42.28515625" customWidth="1"/>
    <col min="12034" max="12034" width="20" customWidth="1"/>
    <col min="12035" max="12035" width="12.5703125" customWidth="1"/>
    <col min="12036" max="12036" width="11.85546875" customWidth="1"/>
    <col min="12037" max="12037" width="12.28515625" customWidth="1"/>
    <col min="12038" max="12038" width="11.42578125" customWidth="1"/>
    <col min="12039" max="12039" width="10.7109375" customWidth="1"/>
    <col min="12289" max="12289" width="42.28515625" customWidth="1"/>
    <col min="12290" max="12290" width="20" customWidth="1"/>
    <col min="12291" max="12291" width="12.5703125" customWidth="1"/>
    <col min="12292" max="12292" width="11.85546875" customWidth="1"/>
    <col min="12293" max="12293" width="12.28515625" customWidth="1"/>
    <col min="12294" max="12294" width="11.42578125" customWidth="1"/>
    <col min="12295" max="12295" width="10.7109375" customWidth="1"/>
    <col min="12545" max="12545" width="42.28515625" customWidth="1"/>
    <col min="12546" max="12546" width="20" customWidth="1"/>
    <col min="12547" max="12547" width="12.5703125" customWidth="1"/>
    <col min="12548" max="12548" width="11.85546875" customWidth="1"/>
    <col min="12549" max="12549" width="12.28515625" customWidth="1"/>
    <col min="12550" max="12550" width="11.42578125" customWidth="1"/>
    <col min="12551" max="12551" width="10.7109375" customWidth="1"/>
    <col min="12801" max="12801" width="42.28515625" customWidth="1"/>
    <col min="12802" max="12802" width="20" customWidth="1"/>
    <col min="12803" max="12803" width="12.5703125" customWidth="1"/>
    <col min="12804" max="12804" width="11.85546875" customWidth="1"/>
    <col min="12805" max="12805" width="12.28515625" customWidth="1"/>
    <col min="12806" max="12806" width="11.42578125" customWidth="1"/>
    <col min="12807" max="12807" width="10.7109375" customWidth="1"/>
    <col min="13057" max="13057" width="42.28515625" customWidth="1"/>
    <col min="13058" max="13058" width="20" customWidth="1"/>
    <col min="13059" max="13059" width="12.5703125" customWidth="1"/>
    <col min="13060" max="13060" width="11.85546875" customWidth="1"/>
    <col min="13061" max="13061" width="12.28515625" customWidth="1"/>
    <col min="13062" max="13062" width="11.42578125" customWidth="1"/>
    <col min="13063" max="13063" width="10.7109375" customWidth="1"/>
    <col min="13313" max="13313" width="42.28515625" customWidth="1"/>
    <col min="13314" max="13314" width="20" customWidth="1"/>
    <col min="13315" max="13315" width="12.5703125" customWidth="1"/>
    <col min="13316" max="13316" width="11.85546875" customWidth="1"/>
    <col min="13317" max="13317" width="12.28515625" customWidth="1"/>
    <col min="13318" max="13318" width="11.42578125" customWidth="1"/>
    <col min="13319" max="13319" width="10.7109375" customWidth="1"/>
    <col min="13569" max="13569" width="42.28515625" customWidth="1"/>
    <col min="13570" max="13570" width="20" customWidth="1"/>
    <col min="13571" max="13571" width="12.5703125" customWidth="1"/>
    <col min="13572" max="13572" width="11.85546875" customWidth="1"/>
    <col min="13573" max="13573" width="12.28515625" customWidth="1"/>
    <col min="13574" max="13574" width="11.42578125" customWidth="1"/>
    <col min="13575" max="13575" width="10.7109375" customWidth="1"/>
    <col min="13825" max="13825" width="42.28515625" customWidth="1"/>
    <col min="13826" max="13826" width="20" customWidth="1"/>
    <col min="13827" max="13827" width="12.5703125" customWidth="1"/>
    <col min="13828" max="13828" width="11.85546875" customWidth="1"/>
    <col min="13829" max="13829" width="12.28515625" customWidth="1"/>
    <col min="13830" max="13830" width="11.42578125" customWidth="1"/>
    <col min="13831" max="13831" width="10.7109375" customWidth="1"/>
    <col min="14081" max="14081" width="42.28515625" customWidth="1"/>
    <col min="14082" max="14082" width="20" customWidth="1"/>
    <col min="14083" max="14083" width="12.5703125" customWidth="1"/>
    <col min="14084" max="14084" width="11.85546875" customWidth="1"/>
    <col min="14085" max="14085" width="12.28515625" customWidth="1"/>
    <col min="14086" max="14086" width="11.42578125" customWidth="1"/>
    <col min="14087" max="14087" width="10.7109375" customWidth="1"/>
    <col min="14337" max="14337" width="42.28515625" customWidth="1"/>
    <col min="14338" max="14338" width="20" customWidth="1"/>
    <col min="14339" max="14339" width="12.5703125" customWidth="1"/>
    <col min="14340" max="14340" width="11.85546875" customWidth="1"/>
    <col min="14341" max="14341" width="12.28515625" customWidth="1"/>
    <col min="14342" max="14342" width="11.42578125" customWidth="1"/>
    <col min="14343" max="14343" width="10.7109375" customWidth="1"/>
    <col min="14593" max="14593" width="42.28515625" customWidth="1"/>
    <col min="14594" max="14594" width="20" customWidth="1"/>
    <col min="14595" max="14595" width="12.5703125" customWidth="1"/>
    <col min="14596" max="14596" width="11.85546875" customWidth="1"/>
    <col min="14597" max="14597" width="12.28515625" customWidth="1"/>
    <col min="14598" max="14598" width="11.42578125" customWidth="1"/>
    <col min="14599" max="14599" width="10.7109375" customWidth="1"/>
    <col min="14849" max="14849" width="42.28515625" customWidth="1"/>
    <col min="14850" max="14850" width="20" customWidth="1"/>
    <col min="14851" max="14851" width="12.5703125" customWidth="1"/>
    <col min="14852" max="14852" width="11.85546875" customWidth="1"/>
    <col min="14853" max="14853" width="12.28515625" customWidth="1"/>
    <col min="14854" max="14854" width="11.42578125" customWidth="1"/>
    <col min="14855" max="14855" width="10.7109375" customWidth="1"/>
    <col min="15105" max="15105" width="42.28515625" customWidth="1"/>
    <col min="15106" max="15106" width="20" customWidth="1"/>
    <col min="15107" max="15107" width="12.5703125" customWidth="1"/>
    <col min="15108" max="15108" width="11.85546875" customWidth="1"/>
    <col min="15109" max="15109" width="12.28515625" customWidth="1"/>
    <col min="15110" max="15110" width="11.42578125" customWidth="1"/>
    <col min="15111" max="15111" width="10.7109375" customWidth="1"/>
    <col min="15361" max="15361" width="42.28515625" customWidth="1"/>
    <col min="15362" max="15362" width="20" customWidth="1"/>
    <col min="15363" max="15363" width="12.5703125" customWidth="1"/>
    <col min="15364" max="15364" width="11.85546875" customWidth="1"/>
    <col min="15365" max="15365" width="12.28515625" customWidth="1"/>
    <col min="15366" max="15366" width="11.42578125" customWidth="1"/>
    <col min="15367" max="15367" width="10.7109375" customWidth="1"/>
    <col min="15617" max="15617" width="42.28515625" customWidth="1"/>
    <col min="15618" max="15618" width="20" customWidth="1"/>
    <col min="15619" max="15619" width="12.5703125" customWidth="1"/>
    <col min="15620" max="15620" width="11.85546875" customWidth="1"/>
    <col min="15621" max="15621" width="12.28515625" customWidth="1"/>
    <col min="15622" max="15622" width="11.42578125" customWidth="1"/>
    <col min="15623" max="15623" width="10.7109375" customWidth="1"/>
    <col min="15873" max="15873" width="42.28515625" customWidth="1"/>
    <col min="15874" max="15874" width="20" customWidth="1"/>
    <col min="15875" max="15875" width="12.5703125" customWidth="1"/>
    <col min="15876" max="15876" width="11.85546875" customWidth="1"/>
    <col min="15877" max="15877" width="12.28515625" customWidth="1"/>
    <col min="15878" max="15878" width="11.42578125" customWidth="1"/>
    <col min="15879" max="15879" width="10.7109375" customWidth="1"/>
    <col min="16129" max="16129" width="42.28515625" customWidth="1"/>
    <col min="16130" max="16130" width="20" customWidth="1"/>
    <col min="16131" max="16131" width="12.5703125" customWidth="1"/>
    <col min="16132" max="16132" width="11.85546875" customWidth="1"/>
    <col min="16133" max="16133" width="12.28515625" customWidth="1"/>
    <col min="16134" max="16134" width="11.42578125" customWidth="1"/>
    <col min="16135" max="16135" width="10.7109375" customWidth="1"/>
  </cols>
  <sheetData>
    <row r="1" spans="1:7" ht="16.5" x14ac:dyDescent="0.25">
      <c r="A1" s="588" t="s">
        <v>394</v>
      </c>
      <c r="B1" s="415"/>
      <c r="C1" s="415"/>
      <c r="D1" s="415"/>
      <c r="E1" s="415"/>
      <c r="F1" s="415"/>
      <c r="G1" s="415"/>
    </row>
    <row r="2" spans="1:7" ht="24.6" customHeight="1" thickBot="1" x14ac:dyDescent="0.25">
      <c r="A2" s="589" t="s">
        <v>233</v>
      </c>
      <c r="B2" s="526"/>
      <c r="C2" s="526"/>
      <c r="D2" s="526"/>
      <c r="E2" s="526"/>
      <c r="F2" s="526"/>
      <c r="G2" s="526"/>
    </row>
    <row r="3" spans="1:7" ht="18" customHeight="1" x14ac:dyDescent="0.2">
      <c r="A3" s="590" t="s">
        <v>566</v>
      </c>
      <c r="B3" s="592" t="s">
        <v>570</v>
      </c>
      <c r="C3" s="592" t="s">
        <v>537</v>
      </c>
      <c r="D3" s="593"/>
      <c r="E3" s="593"/>
      <c r="F3" s="593"/>
      <c r="G3" s="594"/>
    </row>
    <row r="4" spans="1:7" ht="16.5" x14ac:dyDescent="0.2">
      <c r="A4" s="591"/>
      <c r="B4" s="491"/>
      <c r="C4" s="75">
        <v>2016</v>
      </c>
      <c r="D4" s="31">
        <v>2017</v>
      </c>
      <c r="E4" s="31">
        <v>2018</v>
      </c>
      <c r="F4" s="31">
        <v>2019</v>
      </c>
      <c r="G4" s="182">
        <v>2020</v>
      </c>
    </row>
    <row r="5" spans="1:7" ht="17.25" thickBot="1" x14ac:dyDescent="0.25">
      <c r="A5" s="29">
        <v>1</v>
      </c>
      <c r="B5" s="30">
        <v>2</v>
      </c>
      <c r="C5" s="105">
        <v>3</v>
      </c>
      <c r="D5" s="105">
        <v>4</v>
      </c>
      <c r="E5" s="105">
        <v>5</v>
      </c>
      <c r="F5" s="32">
        <v>6</v>
      </c>
      <c r="G5" s="167">
        <v>7</v>
      </c>
    </row>
    <row r="6" spans="1:7" ht="20.45" customHeight="1" x14ac:dyDescent="0.2">
      <c r="A6" s="26" t="s">
        <v>221</v>
      </c>
      <c r="B6" s="102" t="s">
        <v>171</v>
      </c>
      <c r="C6" s="112">
        <v>607.41999999999996</v>
      </c>
      <c r="D6" s="112">
        <v>609.04999999999995</v>
      </c>
      <c r="E6" s="110">
        <v>614.05999999999995</v>
      </c>
      <c r="F6" s="110">
        <v>614.49</v>
      </c>
      <c r="G6" s="110">
        <v>616.226</v>
      </c>
    </row>
    <row r="7" spans="1:7" ht="19.149999999999999" customHeight="1" x14ac:dyDescent="0.2">
      <c r="A7" s="25" t="s">
        <v>222</v>
      </c>
      <c r="B7" s="24"/>
      <c r="C7" s="109"/>
      <c r="D7" s="109"/>
      <c r="E7" s="104"/>
      <c r="F7" s="104"/>
      <c r="G7" s="104"/>
    </row>
    <row r="8" spans="1:7" ht="19.5" x14ac:dyDescent="0.2">
      <c r="A8" s="25" t="s">
        <v>223</v>
      </c>
      <c r="B8" s="24" t="s">
        <v>395</v>
      </c>
      <c r="C8" s="109">
        <v>26.114000000000001</v>
      </c>
      <c r="D8" s="109">
        <v>20.11</v>
      </c>
      <c r="E8" s="104">
        <v>22.085000000000001</v>
      </c>
      <c r="F8" s="104">
        <v>15.766999999999999</v>
      </c>
      <c r="G8" s="104">
        <v>18.003</v>
      </c>
    </row>
    <row r="9" spans="1:7" ht="19.5" x14ac:dyDescent="0.2">
      <c r="A9" s="25" t="s">
        <v>224</v>
      </c>
      <c r="B9" s="24" t="s">
        <v>395</v>
      </c>
      <c r="C9" s="109">
        <v>19.254999999999999</v>
      </c>
      <c r="D9" s="109">
        <v>18.513999999999999</v>
      </c>
      <c r="E9" s="104">
        <v>20.366</v>
      </c>
      <c r="F9" s="211" t="s">
        <v>682</v>
      </c>
      <c r="G9" s="211">
        <v>18.003</v>
      </c>
    </row>
    <row r="10" spans="1:7" ht="16.5" x14ac:dyDescent="0.2">
      <c r="A10" s="25" t="s">
        <v>225</v>
      </c>
      <c r="B10" s="24" t="s">
        <v>226</v>
      </c>
      <c r="C10" s="109"/>
      <c r="D10" s="109"/>
      <c r="E10" s="104"/>
      <c r="F10" s="104"/>
      <c r="G10" s="104"/>
    </row>
    <row r="11" spans="1:7" ht="16.5" x14ac:dyDescent="0.2">
      <c r="A11" s="25" t="s">
        <v>227</v>
      </c>
      <c r="B11" s="24" t="s">
        <v>226</v>
      </c>
      <c r="C11" s="109"/>
      <c r="D11" s="109"/>
      <c r="E11" s="104"/>
      <c r="F11" s="104"/>
      <c r="G11" s="104"/>
    </row>
    <row r="12" spans="1:7" ht="16.5" x14ac:dyDescent="0.2">
      <c r="A12" s="25" t="s">
        <v>228</v>
      </c>
      <c r="B12" s="24" t="s">
        <v>56</v>
      </c>
      <c r="C12" s="109"/>
      <c r="D12" s="109"/>
      <c r="E12" s="104"/>
      <c r="F12" s="104"/>
      <c r="G12" s="104"/>
    </row>
    <row r="13" spans="1:7" ht="16.5" x14ac:dyDescent="0.2">
      <c r="A13" s="25" t="s">
        <v>53</v>
      </c>
      <c r="B13" s="24"/>
      <c r="C13" s="109"/>
      <c r="D13" s="109"/>
      <c r="E13" s="104"/>
      <c r="F13" s="104"/>
      <c r="G13" s="104"/>
    </row>
    <row r="14" spans="1:7" ht="16.5" x14ac:dyDescent="0.2">
      <c r="A14" s="25" t="s">
        <v>229</v>
      </c>
      <c r="B14" s="24" t="s">
        <v>56</v>
      </c>
      <c r="C14" s="109">
        <v>9360</v>
      </c>
      <c r="D14" s="109">
        <v>9400</v>
      </c>
      <c r="E14" s="104">
        <v>9443</v>
      </c>
      <c r="F14" s="104">
        <v>9474</v>
      </c>
      <c r="G14" s="104">
        <v>9.5050000000000008</v>
      </c>
    </row>
    <row r="15" spans="1:7" ht="16.5" x14ac:dyDescent="0.2">
      <c r="A15" s="25" t="s">
        <v>230</v>
      </c>
      <c r="B15" s="24" t="s">
        <v>56</v>
      </c>
      <c r="C15" s="109"/>
      <c r="D15" s="109"/>
      <c r="E15" s="109"/>
      <c r="F15" s="109"/>
      <c r="G15" s="104"/>
    </row>
    <row r="16" spans="1:7" ht="16.5" x14ac:dyDescent="0.2">
      <c r="A16" s="25" t="s">
        <v>232</v>
      </c>
      <c r="B16" s="24" t="s">
        <v>231</v>
      </c>
      <c r="C16" s="109"/>
      <c r="D16" s="109"/>
      <c r="E16" s="109"/>
      <c r="F16" s="109"/>
      <c r="G16" s="104"/>
    </row>
  </sheetData>
  <mergeCells count="5">
    <mergeCell ref="A1:G1"/>
    <mergeCell ref="A2:G2"/>
    <mergeCell ref="A3:A4"/>
    <mergeCell ref="B3:B4"/>
    <mergeCell ref="C3:G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BreakPreview" zoomScaleNormal="100" workbookViewId="0">
      <selection activeCell="H9" sqref="H9"/>
    </sheetView>
  </sheetViews>
  <sheetFormatPr defaultRowHeight="12.75" x14ac:dyDescent="0.2"/>
  <cols>
    <col min="1" max="1" width="66.28515625" customWidth="1"/>
    <col min="2" max="2" width="21.28515625" customWidth="1"/>
    <col min="3" max="3" width="13.5703125" style="244" customWidth="1"/>
    <col min="4" max="4" width="12.85546875" customWidth="1"/>
    <col min="5" max="5" width="13.42578125" customWidth="1"/>
    <col min="257" max="257" width="66.28515625" customWidth="1"/>
    <col min="258" max="258" width="21.28515625" customWidth="1"/>
    <col min="259" max="259" width="13.5703125" customWidth="1"/>
    <col min="260" max="260" width="12.85546875" customWidth="1"/>
    <col min="261" max="261" width="13.42578125" customWidth="1"/>
    <col min="513" max="513" width="66.28515625" customWidth="1"/>
    <col min="514" max="514" width="21.28515625" customWidth="1"/>
    <col min="515" max="515" width="13.5703125" customWidth="1"/>
    <col min="516" max="516" width="12.85546875" customWidth="1"/>
    <col min="517" max="517" width="13.42578125" customWidth="1"/>
    <col min="769" max="769" width="66.28515625" customWidth="1"/>
    <col min="770" max="770" width="21.28515625" customWidth="1"/>
    <col min="771" max="771" width="13.5703125" customWidth="1"/>
    <col min="772" max="772" width="12.85546875" customWidth="1"/>
    <col min="773" max="773" width="13.42578125" customWidth="1"/>
    <col min="1025" max="1025" width="66.28515625" customWidth="1"/>
    <col min="1026" max="1026" width="21.28515625" customWidth="1"/>
    <col min="1027" max="1027" width="13.5703125" customWidth="1"/>
    <col min="1028" max="1028" width="12.85546875" customWidth="1"/>
    <col min="1029" max="1029" width="13.42578125" customWidth="1"/>
    <col min="1281" max="1281" width="66.28515625" customWidth="1"/>
    <col min="1282" max="1282" width="21.28515625" customWidth="1"/>
    <col min="1283" max="1283" width="13.5703125" customWidth="1"/>
    <col min="1284" max="1284" width="12.85546875" customWidth="1"/>
    <col min="1285" max="1285" width="13.42578125" customWidth="1"/>
    <col min="1537" max="1537" width="66.28515625" customWidth="1"/>
    <col min="1538" max="1538" width="21.28515625" customWidth="1"/>
    <col min="1539" max="1539" width="13.5703125" customWidth="1"/>
    <col min="1540" max="1540" width="12.85546875" customWidth="1"/>
    <col min="1541" max="1541" width="13.42578125" customWidth="1"/>
    <col min="1793" max="1793" width="66.28515625" customWidth="1"/>
    <col min="1794" max="1794" width="21.28515625" customWidth="1"/>
    <col min="1795" max="1795" width="13.5703125" customWidth="1"/>
    <col min="1796" max="1796" width="12.85546875" customWidth="1"/>
    <col min="1797" max="1797" width="13.42578125" customWidth="1"/>
    <col min="2049" max="2049" width="66.28515625" customWidth="1"/>
    <col min="2050" max="2050" width="21.28515625" customWidth="1"/>
    <col min="2051" max="2051" width="13.5703125" customWidth="1"/>
    <col min="2052" max="2052" width="12.85546875" customWidth="1"/>
    <col min="2053" max="2053" width="13.42578125" customWidth="1"/>
    <col min="2305" max="2305" width="66.28515625" customWidth="1"/>
    <col min="2306" max="2306" width="21.28515625" customWidth="1"/>
    <col min="2307" max="2307" width="13.5703125" customWidth="1"/>
    <col min="2308" max="2308" width="12.85546875" customWidth="1"/>
    <col min="2309" max="2309" width="13.42578125" customWidth="1"/>
    <col min="2561" max="2561" width="66.28515625" customWidth="1"/>
    <col min="2562" max="2562" width="21.28515625" customWidth="1"/>
    <col min="2563" max="2563" width="13.5703125" customWidth="1"/>
    <col min="2564" max="2564" width="12.85546875" customWidth="1"/>
    <col min="2565" max="2565" width="13.42578125" customWidth="1"/>
    <col min="2817" max="2817" width="66.28515625" customWidth="1"/>
    <col min="2818" max="2818" width="21.28515625" customWidth="1"/>
    <col min="2819" max="2819" width="13.5703125" customWidth="1"/>
    <col min="2820" max="2820" width="12.85546875" customWidth="1"/>
    <col min="2821" max="2821" width="13.42578125" customWidth="1"/>
    <col min="3073" max="3073" width="66.28515625" customWidth="1"/>
    <col min="3074" max="3074" width="21.28515625" customWidth="1"/>
    <col min="3075" max="3075" width="13.5703125" customWidth="1"/>
    <col min="3076" max="3076" width="12.85546875" customWidth="1"/>
    <col min="3077" max="3077" width="13.42578125" customWidth="1"/>
    <col min="3329" max="3329" width="66.28515625" customWidth="1"/>
    <col min="3330" max="3330" width="21.28515625" customWidth="1"/>
    <col min="3331" max="3331" width="13.5703125" customWidth="1"/>
    <col min="3332" max="3332" width="12.85546875" customWidth="1"/>
    <col min="3333" max="3333" width="13.42578125" customWidth="1"/>
    <col min="3585" max="3585" width="66.28515625" customWidth="1"/>
    <col min="3586" max="3586" width="21.28515625" customWidth="1"/>
    <col min="3587" max="3587" width="13.5703125" customWidth="1"/>
    <col min="3588" max="3588" width="12.85546875" customWidth="1"/>
    <col min="3589" max="3589" width="13.42578125" customWidth="1"/>
    <col min="3841" max="3841" width="66.28515625" customWidth="1"/>
    <col min="3842" max="3842" width="21.28515625" customWidth="1"/>
    <col min="3843" max="3843" width="13.5703125" customWidth="1"/>
    <col min="3844" max="3844" width="12.85546875" customWidth="1"/>
    <col min="3845" max="3845" width="13.42578125" customWidth="1"/>
    <col min="4097" max="4097" width="66.28515625" customWidth="1"/>
    <col min="4098" max="4098" width="21.28515625" customWidth="1"/>
    <col min="4099" max="4099" width="13.5703125" customWidth="1"/>
    <col min="4100" max="4100" width="12.85546875" customWidth="1"/>
    <col min="4101" max="4101" width="13.42578125" customWidth="1"/>
    <col min="4353" max="4353" width="66.28515625" customWidth="1"/>
    <col min="4354" max="4354" width="21.28515625" customWidth="1"/>
    <col min="4355" max="4355" width="13.5703125" customWidth="1"/>
    <col min="4356" max="4356" width="12.85546875" customWidth="1"/>
    <col min="4357" max="4357" width="13.42578125" customWidth="1"/>
    <col min="4609" max="4609" width="66.28515625" customWidth="1"/>
    <col min="4610" max="4610" width="21.28515625" customWidth="1"/>
    <col min="4611" max="4611" width="13.5703125" customWidth="1"/>
    <col min="4612" max="4612" width="12.85546875" customWidth="1"/>
    <col min="4613" max="4613" width="13.42578125" customWidth="1"/>
    <col min="4865" max="4865" width="66.28515625" customWidth="1"/>
    <col min="4866" max="4866" width="21.28515625" customWidth="1"/>
    <col min="4867" max="4867" width="13.5703125" customWidth="1"/>
    <col min="4868" max="4868" width="12.85546875" customWidth="1"/>
    <col min="4869" max="4869" width="13.42578125" customWidth="1"/>
    <col min="5121" max="5121" width="66.28515625" customWidth="1"/>
    <col min="5122" max="5122" width="21.28515625" customWidth="1"/>
    <col min="5123" max="5123" width="13.5703125" customWidth="1"/>
    <col min="5124" max="5124" width="12.85546875" customWidth="1"/>
    <col min="5125" max="5125" width="13.42578125" customWidth="1"/>
    <col min="5377" max="5377" width="66.28515625" customWidth="1"/>
    <col min="5378" max="5378" width="21.28515625" customWidth="1"/>
    <col min="5379" max="5379" width="13.5703125" customWidth="1"/>
    <col min="5380" max="5380" width="12.85546875" customWidth="1"/>
    <col min="5381" max="5381" width="13.42578125" customWidth="1"/>
    <col min="5633" max="5633" width="66.28515625" customWidth="1"/>
    <col min="5634" max="5634" width="21.28515625" customWidth="1"/>
    <col min="5635" max="5635" width="13.5703125" customWidth="1"/>
    <col min="5636" max="5636" width="12.85546875" customWidth="1"/>
    <col min="5637" max="5637" width="13.42578125" customWidth="1"/>
    <col min="5889" max="5889" width="66.28515625" customWidth="1"/>
    <col min="5890" max="5890" width="21.28515625" customWidth="1"/>
    <col min="5891" max="5891" width="13.5703125" customWidth="1"/>
    <col min="5892" max="5892" width="12.85546875" customWidth="1"/>
    <col min="5893" max="5893" width="13.42578125" customWidth="1"/>
    <col min="6145" max="6145" width="66.28515625" customWidth="1"/>
    <col min="6146" max="6146" width="21.28515625" customWidth="1"/>
    <col min="6147" max="6147" width="13.5703125" customWidth="1"/>
    <col min="6148" max="6148" width="12.85546875" customWidth="1"/>
    <col min="6149" max="6149" width="13.42578125" customWidth="1"/>
    <col min="6401" max="6401" width="66.28515625" customWidth="1"/>
    <col min="6402" max="6402" width="21.28515625" customWidth="1"/>
    <col min="6403" max="6403" width="13.5703125" customWidth="1"/>
    <col min="6404" max="6404" width="12.85546875" customWidth="1"/>
    <col min="6405" max="6405" width="13.42578125" customWidth="1"/>
    <col min="6657" max="6657" width="66.28515625" customWidth="1"/>
    <col min="6658" max="6658" width="21.28515625" customWidth="1"/>
    <col min="6659" max="6659" width="13.5703125" customWidth="1"/>
    <col min="6660" max="6660" width="12.85546875" customWidth="1"/>
    <col min="6661" max="6661" width="13.42578125" customWidth="1"/>
    <col min="6913" max="6913" width="66.28515625" customWidth="1"/>
    <col min="6914" max="6914" width="21.28515625" customWidth="1"/>
    <col min="6915" max="6915" width="13.5703125" customWidth="1"/>
    <col min="6916" max="6916" width="12.85546875" customWidth="1"/>
    <col min="6917" max="6917" width="13.42578125" customWidth="1"/>
    <col min="7169" max="7169" width="66.28515625" customWidth="1"/>
    <col min="7170" max="7170" width="21.28515625" customWidth="1"/>
    <col min="7171" max="7171" width="13.5703125" customWidth="1"/>
    <col min="7172" max="7172" width="12.85546875" customWidth="1"/>
    <col min="7173" max="7173" width="13.42578125" customWidth="1"/>
    <col min="7425" max="7425" width="66.28515625" customWidth="1"/>
    <col min="7426" max="7426" width="21.28515625" customWidth="1"/>
    <col min="7427" max="7427" width="13.5703125" customWidth="1"/>
    <col min="7428" max="7428" width="12.85546875" customWidth="1"/>
    <col min="7429" max="7429" width="13.42578125" customWidth="1"/>
    <col min="7681" max="7681" width="66.28515625" customWidth="1"/>
    <col min="7682" max="7682" width="21.28515625" customWidth="1"/>
    <col min="7683" max="7683" width="13.5703125" customWidth="1"/>
    <col min="7684" max="7684" width="12.85546875" customWidth="1"/>
    <col min="7685" max="7685" width="13.42578125" customWidth="1"/>
    <col min="7937" max="7937" width="66.28515625" customWidth="1"/>
    <col min="7938" max="7938" width="21.28515625" customWidth="1"/>
    <col min="7939" max="7939" width="13.5703125" customWidth="1"/>
    <col min="7940" max="7940" width="12.85546875" customWidth="1"/>
    <col min="7941" max="7941" width="13.42578125" customWidth="1"/>
    <col min="8193" max="8193" width="66.28515625" customWidth="1"/>
    <col min="8194" max="8194" width="21.28515625" customWidth="1"/>
    <col min="8195" max="8195" width="13.5703125" customWidth="1"/>
    <col min="8196" max="8196" width="12.85546875" customWidth="1"/>
    <col min="8197" max="8197" width="13.42578125" customWidth="1"/>
    <col min="8449" max="8449" width="66.28515625" customWidth="1"/>
    <col min="8450" max="8450" width="21.28515625" customWidth="1"/>
    <col min="8451" max="8451" width="13.5703125" customWidth="1"/>
    <col min="8452" max="8452" width="12.85546875" customWidth="1"/>
    <col min="8453" max="8453" width="13.42578125" customWidth="1"/>
    <col min="8705" max="8705" width="66.28515625" customWidth="1"/>
    <col min="8706" max="8706" width="21.28515625" customWidth="1"/>
    <col min="8707" max="8707" width="13.5703125" customWidth="1"/>
    <col min="8708" max="8708" width="12.85546875" customWidth="1"/>
    <col min="8709" max="8709" width="13.42578125" customWidth="1"/>
    <col min="8961" max="8961" width="66.28515625" customWidth="1"/>
    <col min="8962" max="8962" width="21.28515625" customWidth="1"/>
    <col min="8963" max="8963" width="13.5703125" customWidth="1"/>
    <col min="8964" max="8964" width="12.85546875" customWidth="1"/>
    <col min="8965" max="8965" width="13.42578125" customWidth="1"/>
    <col min="9217" max="9217" width="66.28515625" customWidth="1"/>
    <col min="9218" max="9218" width="21.28515625" customWidth="1"/>
    <col min="9219" max="9219" width="13.5703125" customWidth="1"/>
    <col min="9220" max="9220" width="12.85546875" customWidth="1"/>
    <col min="9221" max="9221" width="13.42578125" customWidth="1"/>
    <col min="9473" max="9473" width="66.28515625" customWidth="1"/>
    <col min="9474" max="9474" width="21.28515625" customWidth="1"/>
    <col min="9475" max="9475" width="13.5703125" customWidth="1"/>
    <col min="9476" max="9476" width="12.85546875" customWidth="1"/>
    <col min="9477" max="9477" width="13.42578125" customWidth="1"/>
    <col min="9729" max="9729" width="66.28515625" customWidth="1"/>
    <col min="9730" max="9730" width="21.28515625" customWidth="1"/>
    <col min="9731" max="9731" width="13.5703125" customWidth="1"/>
    <col min="9732" max="9732" width="12.85546875" customWidth="1"/>
    <col min="9733" max="9733" width="13.42578125" customWidth="1"/>
    <col min="9985" max="9985" width="66.28515625" customWidth="1"/>
    <col min="9986" max="9986" width="21.28515625" customWidth="1"/>
    <col min="9987" max="9987" width="13.5703125" customWidth="1"/>
    <col min="9988" max="9988" width="12.85546875" customWidth="1"/>
    <col min="9989" max="9989" width="13.42578125" customWidth="1"/>
    <col min="10241" max="10241" width="66.28515625" customWidth="1"/>
    <col min="10242" max="10242" width="21.28515625" customWidth="1"/>
    <col min="10243" max="10243" width="13.5703125" customWidth="1"/>
    <col min="10244" max="10244" width="12.85546875" customWidth="1"/>
    <col min="10245" max="10245" width="13.42578125" customWidth="1"/>
    <col min="10497" max="10497" width="66.28515625" customWidth="1"/>
    <col min="10498" max="10498" width="21.28515625" customWidth="1"/>
    <col min="10499" max="10499" width="13.5703125" customWidth="1"/>
    <col min="10500" max="10500" width="12.85546875" customWidth="1"/>
    <col min="10501" max="10501" width="13.42578125" customWidth="1"/>
    <col min="10753" max="10753" width="66.28515625" customWidth="1"/>
    <col min="10754" max="10754" width="21.28515625" customWidth="1"/>
    <col min="10755" max="10755" width="13.5703125" customWidth="1"/>
    <col min="10756" max="10756" width="12.85546875" customWidth="1"/>
    <col min="10757" max="10757" width="13.42578125" customWidth="1"/>
    <col min="11009" max="11009" width="66.28515625" customWidth="1"/>
    <col min="11010" max="11010" width="21.28515625" customWidth="1"/>
    <col min="11011" max="11011" width="13.5703125" customWidth="1"/>
    <col min="11012" max="11012" width="12.85546875" customWidth="1"/>
    <col min="11013" max="11013" width="13.42578125" customWidth="1"/>
    <col min="11265" max="11265" width="66.28515625" customWidth="1"/>
    <col min="11266" max="11266" width="21.28515625" customWidth="1"/>
    <col min="11267" max="11267" width="13.5703125" customWidth="1"/>
    <col min="11268" max="11268" width="12.85546875" customWidth="1"/>
    <col min="11269" max="11269" width="13.42578125" customWidth="1"/>
    <col min="11521" max="11521" width="66.28515625" customWidth="1"/>
    <col min="11522" max="11522" width="21.28515625" customWidth="1"/>
    <col min="11523" max="11523" width="13.5703125" customWidth="1"/>
    <col min="11524" max="11524" width="12.85546875" customWidth="1"/>
    <col min="11525" max="11525" width="13.42578125" customWidth="1"/>
    <col min="11777" max="11777" width="66.28515625" customWidth="1"/>
    <col min="11778" max="11778" width="21.28515625" customWidth="1"/>
    <col min="11779" max="11779" width="13.5703125" customWidth="1"/>
    <col min="11780" max="11780" width="12.85546875" customWidth="1"/>
    <col min="11781" max="11781" width="13.42578125" customWidth="1"/>
    <col min="12033" max="12033" width="66.28515625" customWidth="1"/>
    <col min="12034" max="12034" width="21.28515625" customWidth="1"/>
    <col min="12035" max="12035" width="13.5703125" customWidth="1"/>
    <col min="12036" max="12036" width="12.85546875" customWidth="1"/>
    <col min="12037" max="12037" width="13.42578125" customWidth="1"/>
    <col min="12289" max="12289" width="66.28515625" customWidth="1"/>
    <col min="12290" max="12290" width="21.28515625" customWidth="1"/>
    <col min="12291" max="12291" width="13.5703125" customWidth="1"/>
    <col min="12292" max="12292" width="12.85546875" customWidth="1"/>
    <col min="12293" max="12293" width="13.42578125" customWidth="1"/>
    <col min="12545" max="12545" width="66.28515625" customWidth="1"/>
    <col min="12546" max="12546" width="21.28515625" customWidth="1"/>
    <col min="12547" max="12547" width="13.5703125" customWidth="1"/>
    <col min="12548" max="12548" width="12.85546875" customWidth="1"/>
    <col min="12549" max="12549" width="13.42578125" customWidth="1"/>
    <col min="12801" max="12801" width="66.28515625" customWidth="1"/>
    <col min="12802" max="12802" width="21.28515625" customWidth="1"/>
    <col min="12803" max="12803" width="13.5703125" customWidth="1"/>
    <col min="12804" max="12804" width="12.85546875" customWidth="1"/>
    <col min="12805" max="12805" width="13.42578125" customWidth="1"/>
    <col min="13057" max="13057" width="66.28515625" customWidth="1"/>
    <col min="13058" max="13058" width="21.28515625" customWidth="1"/>
    <col min="13059" max="13059" width="13.5703125" customWidth="1"/>
    <col min="13060" max="13060" width="12.85546875" customWidth="1"/>
    <col min="13061" max="13061" width="13.42578125" customWidth="1"/>
    <col min="13313" max="13313" width="66.28515625" customWidth="1"/>
    <col min="13314" max="13314" width="21.28515625" customWidth="1"/>
    <col min="13315" max="13315" width="13.5703125" customWidth="1"/>
    <col min="13316" max="13316" width="12.85546875" customWidth="1"/>
    <col min="13317" max="13317" width="13.42578125" customWidth="1"/>
    <col min="13569" max="13569" width="66.28515625" customWidth="1"/>
    <col min="13570" max="13570" width="21.28515625" customWidth="1"/>
    <col min="13571" max="13571" width="13.5703125" customWidth="1"/>
    <col min="13572" max="13572" width="12.85546875" customWidth="1"/>
    <col min="13573" max="13573" width="13.42578125" customWidth="1"/>
    <col min="13825" max="13825" width="66.28515625" customWidth="1"/>
    <col min="13826" max="13826" width="21.28515625" customWidth="1"/>
    <col min="13827" max="13827" width="13.5703125" customWidth="1"/>
    <col min="13828" max="13828" width="12.85546875" customWidth="1"/>
    <col min="13829" max="13829" width="13.42578125" customWidth="1"/>
    <col min="14081" max="14081" width="66.28515625" customWidth="1"/>
    <col min="14082" max="14082" width="21.28515625" customWidth="1"/>
    <col min="14083" max="14083" width="13.5703125" customWidth="1"/>
    <col min="14084" max="14084" width="12.85546875" customWidth="1"/>
    <col min="14085" max="14085" width="13.42578125" customWidth="1"/>
    <col min="14337" max="14337" width="66.28515625" customWidth="1"/>
    <col min="14338" max="14338" width="21.28515625" customWidth="1"/>
    <col min="14339" max="14339" width="13.5703125" customWidth="1"/>
    <col min="14340" max="14340" width="12.85546875" customWidth="1"/>
    <col min="14341" max="14341" width="13.42578125" customWidth="1"/>
    <col min="14593" max="14593" width="66.28515625" customWidth="1"/>
    <col min="14594" max="14594" width="21.28515625" customWidth="1"/>
    <col min="14595" max="14595" width="13.5703125" customWidth="1"/>
    <col min="14596" max="14596" width="12.85546875" customWidth="1"/>
    <col min="14597" max="14597" width="13.42578125" customWidth="1"/>
    <col min="14849" max="14849" width="66.28515625" customWidth="1"/>
    <col min="14850" max="14850" width="21.28515625" customWidth="1"/>
    <col min="14851" max="14851" width="13.5703125" customWidth="1"/>
    <col min="14852" max="14852" width="12.85546875" customWidth="1"/>
    <col min="14853" max="14853" width="13.42578125" customWidth="1"/>
    <col min="15105" max="15105" width="66.28515625" customWidth="1"/>
    <col min="15106" max="15106" width="21.28515625" customWidth="1"/>
    <col min="15107" max="15107" width="13.5703125" customWidth="1"/>
    <col min="15108" max="15108" width="12.85546875" customWidth="1"/>
    <col min="15109" max="15109" width="13.42578125" customWidth="1"/>
    <col min="15361" max="15361" width="66.28515625" customWidth="1"/>
    <col min="15362" max="15362" width="21.28515625" customWidth="1"/>
    <col min="15363" max="15363" width="13.5703125" customWidth="1"/>
    <col min="15364" max="15364" width="12.85546875" customWidth="1"/>
    <col min="15365" max="15365" width="13.42578125" customWidth="1"/>
    <col min="15617" max="15617" width="66.28515625" customWidth="1"/>
    <col min="15618" max="15618" width="21.28515625" customWidth="1"/>
    <col min="15619" max="15619" width="13.5703125" customWidth="1"/>
    <col min="15620" max="15620" width="12.85546875" customWidth="1"/>
    <col min="15621" max="15621" width="13.42578125" customWidth="1"/>
    <col min="15873" max="15873" width="66.28515625" customWidth="1"/>
    <col min="15874" max="15874" width="21.28515625" customWidth="1"/>
    <col min="15875" max="15875" width="13.5703125" customWidth="1"/>
    <col min="15876" max="15876" width="12.85546875" customWidth="1"/>
    <col min="15877" max="15877" width="13.42578125" customWidth="1"/>
    <col min="16129" max="16129" width="66.28515625" customWidth="1"/>
    <col min="16130" max="16130" width="21.28515625" customWidth="1"/>
    <col min="16131" max="16131" width="13.5703125" customWidth="1"/>
    <col min="16132" max="16132" width="12.85546875" customWidth="1"/>
    <col min="16133" max="16133" width="13.42578125" customWidth="1"/>
  </cols>
  <sheetData>
    <row r="1" spans="1:6" ht="16.5" x14ac:dyDescent="0.25">
      <c r="A1" s="595" t="s">
        <v>396</v>
      </c>
      <c r="B1" s="524"/>
      <c r="C1" s="524"/>
      <c r="D1" s="524"/>
      <c r="E1" s="524"/>
    </row>
    <row r="2" spans="1:6" ht="21" customHeight="1" x14ac:dyDescent="0.2">
      <c r="A2" s="412" t="s">
        <v>234</v>
      </c>
      <c r="B2" s="596"/>
      <c r="C2" s="596"/>
      <c r="D2" s="596"/>
      <c r="E2" s="596"/>
    </row>
    <row r="3" spans="1:6" ht="39" customHeight="1" x14ac:dyDescent="0.25">
      <c r="A3" s="597" t="s">
        <v>235</v>
      </c>
      <c r="B3" s="598"/>
      <c r="C3" s="598"/>
      <c r="D3" s="598"/>
      <c r="E3" s="598"/>
    </row>
    <row r="4" spans="1:6" ht="19.149999999999999" customHeight="1" thickBot="1" x14ac:dyDescent="0.3">
      <c r="A4" s="599" t="s">
        <v>236</v>
      </c>
      <c r="B4" s="600"/>
      <c r="C4" s="600"/>
      <c r="D4" s="600"/>
      <c r="E4" s="600"/>
    </row>
    <row r="5" spans="1:6" ht="16.5" x14ac:dyDescent="0.25">
      <c r="A5" s="601" t="s">
        <v>566</v>
      </c>
      <c r="B5" s="602" t="s">
        <v>570</v>
      </c>
      <c r="C5" s="603" t="s">
        <v>537</v>
      </c>
      <c r="D5" s="604"/>
      <c r="E5" s="604"/>
      <c r="F5" s="42"/>
    </row>
    <row r="6" spans="1:6" ht="16.5" x14ac:dyDescent="0.25">
      <c r="A6" s="591"/>
      <c r="B6" s="491"/>
      <c r="C6" s="298">
        <v>2018</v>
      </c>
      <c r="D6" s="298">
        <v>2019</v>
      </c>
      <c r="E6" s="378">
        <v>2020</v>
      </c>
      <c r="F6" s="42"/>
    </row>
    <row r="7" spans="1:6" ht="17.25" thickBot="1" x14ac:dyDescent="0.3">
      <c r="A7" s="39">
        <v>1</v>
      </c>
      <c r="B7" s="27">
        <v>2</v>
      </c>
      <c r="C7" s="141">
        <v>3</v>
      </c>
      <c r="D7" s="141">
        <v>4</v>
      </c>
      <c r="E7" s="141">
        <v>5</v>
      </c>
      <c r="F7" s="42"/>
    </row>
    <row r="8" spans="1:6" ht="33" x14ac:dyDescent="0.25">
      <c r="A8" s="240" t="s">
        <v>397</v>
      </c>
      <c r="B8" s="241" t="s">
        <v>56</v>
      </c>
      <c r="C8" s="330">
        <v>1</v>
      </c>
      <c r="D8" s="330">
        <v>1</v>
      </c>
      <c r="E8" s="379">
        <v>1</v>
      </c>
      <c r="F8" s="42"/>
    </row>
    <row r="9" spans="1:6" ht="49.5" x14ac:dyDescent="0.25">
      <c r="A9" s="240" t="s">
        <v>398</v>
      </c>
      <c r="B9" s="241" t="s">
        <v>171</v>
      </c>
      <c r="C9" s="75">
        <v>839.92</v>
      </c>
      <c r="D9" s="75">
        <v>845.82</v>
      </c>
      <c r="E9" s="75">
        <v>847.1</v>
      </c>
      <c r="F9" s="42"/>
    </row>
    <row r="10" spans="1:6" ht="16.5" x14ac:dyDescent="0.25">
      <c r="A10" s="240" t="s">
        <v>399</v>
      </c>
      <c r="B10" s="241" t="s">
        <v>171</v>
      </c>
      <c r="C10" s="75">
        <v>385</v>
      </c>
      <c r="D10" s="75">
        <v>394.9</v>
      </c>
      <c r="E10" s="75">
        <v>395.6</v>
      </c>
      <c r="F10" s="42"/>
    </row>
    <row r="11" spans="1:6" ht="33" x14ac:dyDescent="0.25">
      <c r="A11" s="240" t="s">
        <v>400</v>
      </c>
      <c r="B11" s="241" t="s">
        <v>171</v>
      </c>
      <c r="C11" s="75">
        <v>15.8</v>
      </c>
      <c r="D11" s="75">
        <v>15.8</v>
      </c>
      <c r="E11" s="75">
        <v>15.8</v>
      </c>
      <c r="F11" s="42"/>
    </row>
    <row r="12" spans="1:6" ht="16.5" x14ac:dyDescent="0.25">
      <c r="A12" s="240" t="s">
        <v>399</v>
      </c>
      <c r="B12" s="241" t="s">
        <v>171</v>
      </c>
      <c r="C12" s="75">
        <v>15.8</v>
      </c>
      <c r="D12" s="75">
        <v>15.8</v>
      </c>
      <c r="E12" s="75">
        <v>15.8</v>
      </c>
      <c r="F12" s="42"/>
    </row>
    <row r="13" spans="1:6" ht="49.5" x14ac:dyDescent="0.25">
      <c r="A13" s="240" t="s">
        <v>452</v>
      </c>
      <c r="B13" s="241" t="s">
        <v>171</v>
      </c>
      <c r="C13" s="75">
        <v>258.89999999999998</v>
      </c>
      <c r="D13" s="75">
        <v>260.3</v>
      </c>
      <c r="E13" s="75">
        <v>260.3</v>
      </c>
      <c r="F13" s="42"/>
    </row>
    <row r="14" spans="1:6" ht="16.5" x14ac:dyDescent="0.25">
      <c r="A14" s="240" t="s">
        <v>399</v>
      </c>
      <c r="B14" s="241" t="s">
        <v>171</v>
      </c>
      <c r="C14" s="75">
        <v>257.8</v>
      </c>
      <c r="D14" s="75">
        <v>260.3</v>
      </c>
      <c r="E14" s="75">
        <v>260.3</v>
      </c>
      <c r="F14" s="42"/>
    </row>
    <row r="15" spans="1:6" ht="33" x14ac:dyDescent="0.25">
      <c r="A15" s="240" t="s">
        <v>401</v>
      </c>
      <c r="B15" s="241" t="s">
        <v>171</v>
      </c>
      <c r="C15" s="75">
        <v>565.22</v>
      </c>
      <c r="D15" s="75">
        <v>569.72</v>
      </c>
      <c r="E15" s="75">
        <v>571</v>
      </c>
      <c r="F15" s="42"/>
    </row>
    <row r="16" spans="1:6" ht="16.5" x14ac:dyDescent="0.25">
      <c r="A16" s="240" t="s">
        <v>399</v>
      </c>
      <c r="B16" s="241" t="s">
        <v>171</v>
      </c>
      <c r="C16" s="75">
        <v>111.4</v>
      </c>
      <c r="D16" s="75">
        <v>118.8</v>
      </c>
      <c r="E16" s="75">
        <v>119.5</v>
      </c>
      <c r="F16" s="42"/>
    </row>
    <row r="17" spans="1:6" ht="33" x14ac:dyDescent="0.25">
      <c r="A17" s="240" t="s">
        <v>812</v>
      </c>
      <c r="B17" s="241" t="s">
        <v>171</v>
      </c>
      <c r="C17" s="75">
        <v>0</v>
      </c>
      <c r="D17" s="75">
        <v>0.97350000000000003</v>
      </c>
      <c r="E17" s="75">
        <v>0</v>
      </c>
      <c r="F17" s="42"/>
    </row>
    <row r="18" spans="1:6" ht="33" x14ac:dyDescent="0.25">
      <c r="A18" s="240" t="s">
        <v>813</v>
      </c>
      <c r="B18" s="241" t="s">
        <v>171</v>
      </c>
      <c r="C18" s="75">
        <v>0</v>
      </c>
      <c r="D18" s="75">
        <v>0</v>
      </c>
      <c r="E18" s="75">
        <v>0</v>
      </c>
      <c r="F18" s="42"/>
    </row>
    <row r="19" spans="1:6" ht="33" x14ac:dyDescent="0.25">
      <c r="A19" s="240" t="s">
        <v>814</v>
      </c>
      <c r="B19" s="241" t="s">
        <v>171</v>
      </c>
      <c r="C19" s="75">
        <v>46.4</v>
      </c>
      <c r="D19" s="75">
        <v>36.1</v>
      </c>
      <c r="E19" s="75">
        <v>27.8</v>
      </c>
      <c r="F19" s="42"/>
    </row>
    <row r="20" spans="1:6" ht="33" x14ac:dyDescent="0.25">
      <c r="A20" s="240" t="s">
        <v>815</v>
      </c>
      <c r="B20" s="241" t="s">
        <v>171</v>
      </c>
      <c r="C20" s="75">
        <v>0</v>
      </c>
      <c r="D20" s="75">
        <v>0</v>
      </c>
      <c r="E20" s="75">
        <v>0</v>
      </c>
      <c r="F20" s="42"/>
    </row>
    <row r="21" spans="1:6" ht="16.5" x14ac:dyDescent="0.25">
      <c r="A21" s="240" t="s">
        <v>399</v>
      </c>
      <c r="B21" s="241" t="s">
        <v>171</v>
      </c>
      <c r="C21" s="75">
        <v>0</v>
      </c>
      <c r="D21" s="75">
        <v>0</v>
      </c>
      <c r="E21" s="75">
        <v>0</v>
      </c>
      <c r="F21" s="42"/>
    </row>
    <row r="22" spans="1:6" ht="49.5" x14ac:dyDescent="0.25">
      <c r="A22" s="240" t="s">
        <v>402</v>
      </c>
      <c r="B22" s="241" t="s">
        <v>21</v>
      </c>
      <c r="C22" s="75">
        <v>46</v>
      </c>
      <c r="D22" s="75">
        <v>47</v>
      </c>
      <c r="E22" s="75">
        <v>46.7</v>
      </c>
      <c r="F22" s="42"/>
    </row>
    <row r="23" spans="1:6" ht="82.5" x14ac:dyDescent="0.25">
      <c r="A23" s="240" t="s">
        <v>816</v>
      </c>
      <c r="B23" s="241" t="s">
        <v>403</v>
      </c>
      <c r="C23" s="75">
        <v>183.1</v>
      </c>
      <c r="D23" s="75">
        <v>187.8</v>
      </c>
      <c r="E23" s="75">
        <v>188.1</v>
      </c>
      <c r="F23" s="42"/>
    </row>
    <row r="24" spans="1:6" ht="33" x14ac:dyDescent="0.25">
      <c r="A24" s="240" t="s">
        <v>404</v>
      </c>
      <c r="B24" s="241" t="s">
        <v>56</v>
      </c>
      <c r="C24" s="75">
        <v>4</v>
      </c>
      <c r="D24" s="75">
        <v>3</v>
      </c>
      <c r="E24" s="75">
        <v>3</v>
      </c>
      <c r="F24" s="42"/>
    </row>
    <row r="25" spans="1:6" ht="33" x14ac:dyDescent="0.25">
      <c r="A25" s="240" t="s">
        <v>405</v>
      </c>
      <c r="B25" s="241" t="s">
        <v>569</v>
      </c>
      <c r="C25" s="75">
        <v>507</v>
      </c>
      <c r="D25" s="75">
        <v>222</v>
      </c>
      <c r="E25" s="75">
        <v>231</v>
      </c>
      <c r="F25" s="42"/>
    </row>
    <row r="26" spans="1:6" ht="16.5" x14ac:dyDescent="0.25">
      <c r="A26" s="240" t="s">
        <v>406</v>
      </c>
      <c r="B26" s="241" t="s">
        <v>488</v>
      </c>
      <c r="C26" s="75">
        <v>10.199999999999999</v>
      </c>
      <c r="D26" s="75">
        <v>9.1999999999999993</v>
      </c>
      <c r="E26" s="75">
        <v>10.6</v>
      </c>
      <c r="F26" s="42"/>
    </row>
    <row r="27" spans="1:6" ht="16.5" x14ac:dyDescent="0.25">
      <c r="A27" s="240" t="s">
        <v>407</v>
      </c>
      <c r="B27" s="241" t="s">
        <v>408</v>
      </c>
      <c r="C27" s="75">
        <v>1000</v>
      </c>
      <c r="D27" s="75">
        <v>1000</v>
      </c>
      <c r="E27" s="75">
        <v>800</v>
      </c>
      <c r="F27" s="42"/>
    </row>
    <row r="28" spans="1:6" ht="16.5" x14ac:dyDescent="0.25">
      <c r="A28" s="240" t="s">
        <v>409</v>
      </c>
      <c r="B28" s="241" t="s">
        <v>56</v>
      </c>
      <c r="C28" s="75">
        <v>7</v>
      </c>
      <c r="D28" s="75">
        <v>7</v>
      </c>
      <c r="E28" s="75">
        <v>7</v>
      </c>
      <c r="F28" s="42"/>
    </row>
    <row r="29" spans="1:6" ht="16.5" x14ac:dyDescent="0.25">
      <c r="A29" s="240" t="s">
        <v>410</v>
      </c>
      <c r="B29" s="241" t="s">
        <v>56</v>
      </c>
      <c r="C29" s="75"/>
      <c r="D29" s="75"/>
      <c r="E29" s="75"/>
      <c r="F29" s="42"/>
    </row>
    <row r="30" spans="1:6" ht="16.5" x14ac:dyDescent="0.25">
      <c r="A30" s="240" t="s">
        <v>411</v>
      </c>
      <c r="B30" s="241" t="s">
        <v>56</v>
      </c>
      <c r="C30" s="75"/>
      <c r="D30" s="75"/>
      <c r="E30" s="75"/>
      <c r="F30" s="42"/>
    </row>
    <row r="31" spans="1:6" ht="16.5" x14ac:dyDescent="0.25">
      <c r="A31" s="240" t="s">
        <v>412</v>
      </c>
      <c r="B31" s="241" t="s">
        <v>56</v>
      </c>
      <c r="C31" s="75">
        <v>31</v>
      </c>
      <c r="D31" s="75">
        <v>31</v>
      </c>
      <c r="E31" s="75">
        <v>31</v>
      </c>
      <c r="F31" s="42"/>
    </row>
    <row r="32" spans="1:6" ht="16.5" x14ac:dyDescent="0.25">
      <c r="A32" s="240" t="s">
        <v>413</v>
      </c>
      <c r="B32" s="241" t="s">
        <v>56</v>
      </c>
      <c r="C32" s="75"/>
      <c r="D32" s="75"/>
      <c r="E32" s="75"/>
      <c r="F32" s="42"/>
    </row>
    <row r="33" spans="1:6" ht="33" x14ac:dyDescent="0.25">
      <c r="A33" s="240" t="s">
        <v>414</v>
      </c>
      <c r="B33" s="241" t="s">
        <v>415</v>
      </c>
      <c r="C33" s="75">
        <v>134500</v>
      </c>
      <c r="D33" s="75">
        <v>127000</v>
      </c>
      <c r="E33" s="75">
        <v>92000</v>
      </c>
      <c r="F33" s="42"/>
    </row>
    <row r="34" spans="1:6" ht="16.5" x14ac:dyDescent="0.25">
      <c r="A34" s="240" t="s">
        <v>416</v>
      </c>
      <c r="B34" s="241" t="s">
        <v>415</v>
      </c>
      <c r="C34" s="75">
        <v>117200</v>
      </c>
      <c r="D34" s="75">
        <v>110000</v>
      </c>
      <c r="E34" s="75">
        <v>75000</v>
      </c>
      <c r="F34" s="42"/>
    </row>
    <row r="35" spans="1:6" ht="16.5" x14ac:dyDescent="0.25">
      <c r="A35" s="240" t="s">
        <v>417</v>
      </c>
      <c r="B35" s="241" t="s">
        <v>415</v>
      </c>
      <c r="C35" s="75"/>
      <c r="D35" s="75"/>
      <c r="E35" s="75"/>
      <c r="F35" s="42"/>
    </row>
    <row r="36" spans="1:6" ht="16.5" x14ac:dyDescent="0.25">
      <c r="A36" s="240" t="s">
        <v>418</v>
      </c>
      <c r="B36" s="241" t="s">
        <v>415</v>
      </c>
      <c r="C36" s="75"/>
      <c r="D36" s="75"/>
      <c r="E36" s="75"/>
      <c r="F36" s="42"/>
    </row>
    <row r="37" spans="1:6" ht="16.5" x14ac:dyDescent="0.25">
      <c r="A37" s="240" t="s">
        <v>419</v>
      </c>
      <c r="B37" s="241" t="s">
        <v>415</v>
      </c>
      <c r="C37" s="75">
        <v>17300</v>
      </c>
      <c r="D37" s="75">
        <v>17000</v>
      </c>
      <c r="E37" s="75">
        <v>17000</v>
      </c>
      <c r="F37" s="42"/>
    </row>
    <row r="38" spans="1:6" ht="16.5" x14ac:dyDescent="0.25">
      <c r="A38" s="240" t="s">
        <v>420</v>
      </c>
      <c r="B38" s="241" t="s">
        <v>415</v>
      </c>
      <c r="C38" s="75"/>
      <c r="D38" s="75"/>
      <c r="E38" s="75"/>
      <c r="F38" s="42"/>
    </row>
    <row r="39" spans="1:6" ht="33" x14ac:dyDescent="0.25">
      <c r="A39" s="240" t="s">
        <v>421</v>
      </c>
      <c r="B39" s="241" t="s">
        <v>422</v>
      </c>
      <c r="C39" s="75">
        <v>1300</v>
      </c>
      <c r="D39" s="75">
        <v>1300</v>
      </c>
      <c r="E39" s="75">
        <v>900</v>
      </c>
      <c r="F39" s="42"/>
    </row>
  </sheetData>
  <mergeCells count="7">
    <mergeCell ref="A1:E1"/>
    <mergeCell ref="A2:E2"/>
    <mergeCell ref="A3:E3"/>
    <mergeCell ref="A4:E4"/>
    <mergeCell ref="A5:A6"/>
    <mergeCell ref="B5:B6"/>
    <mergeCell ref="C5:E5"/>
  </mergeCells>
  <printOptions horizontalCentered="1"/>
  <pageMargins left="0.59055118110236227" right="0.59055118110236227" top="0" bottom="0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</sheetPr>
  <dimension ref="A1:G22"/>
  <sheetViews>
    <sheetView view="pageBreakPreview" zoomScaleNormal="100" workbookViewId="0">
      <selection activeCell="C7" sqref="C7"/>
    </sheetView>
  </sheetViews>
  <sheetFormatPr defaultRowHeight="12.75" x14ac:dyDescent="0.2"/>
  <cols>
    <col min="1" max="1" width="52" customWidth="1"/>
    <col min="2" max="2" width="16" customWidth="1"/>
    <col min="3" max="3" width="11.7109375" style="95" customWidth="1"/>
    <col min="4" max="4" width="11.140625" customWidth="1"/>
    <col min="5" max="5" width="10.7109375" customWidth="1"/>
    <col min="6" max="6" width="12" customWidth="1"/>
    <col min="7" max="7" width="10.7109375" customWidth="1"/>
    <col min="8" max="8" width="0.28515625" customWidth="1"/>
    <col min="257" max="257" width="52" customWidth="1"/>
    <col min="258" max="258" width="16" customWidth="1"/>
    <col min="259" max="259" width="11.7109375" customWidth="1"/>
    <col min="260" max="260" width="11.140625" customWidth="1"/>
    <col min="261" max="261" width="10.7109375" customWidth="1"/>
    <col min="262" max="262" width="12" customWidth="1"/>
    <col min="263" max="263" width="10.7109375" customWidth="1"/>
    <col min="264" max="264" width="0.28515625" customWidth="1"/>
    <col min="513" max="513" width="52" customWidth="1"/>
    <col min="514" max="514" width="16" customWidth="1"/>
    <col min="515" max="515" width="11.7109375" customWidth="1"/>
    <col min="516" max="516" width="11.140625" customWidth="1"/>
    <col min="517" max="517" width="10.7109375" customWidth="1"/>
    <col min="518" max="518" width="12" customWidth="1"/>
    <col min="519" max="519" width="10.7109375" customWidth="1"/>
    <col min="520" max="520" width="0.28515625" customWidth="1"/>
    <col min="769" max="769" width="52" customWidth="1"/>
    <col min="770" max="770" width="16" customWidth="1"/>
    <col min="771" max="771" width="11.7109375" customWidth="1"/>
    <col min="772" max="772" width="11.140625" customWidth="1"/>
    <col min="773" max="773" width="10.7109375" customWidth="1"/>
    <col min="774" max="774" width="12" customWidth="1"/>
    <col min="775" max="775" width="10.7109375" customWidth="1"/>
    <col min="776" max="776" width="0.28515625" customWidth="1"/>
    <col min="1025" max="1025" width="52" customWidth="1"/>
    <col min="1026" max="1026" width="16" customWidth="1"/>
    <col min="1027" max="1027" width="11.7109375" customWidth="1"/>
    <col min="1028" max="1028" width="11.140625" customWidth="1"/>
    <col min="1029" max="1029" width="10.7109375" customWidth="1"/>
    <col min="1030" max="1030" width="12" customWidth="1"/>
    <col min="1031" max="1031" width="10.7109375" customWidth="1"/>
    <col min="1032" max="1032" width="0.28515625" customWidth="1"/>
    <col min="1281" max="1281" width="52" customWidth="1"/>
    <col min="1282" max="1282" width="16" customWidth="1"/>
    <col min="1283" max="1283" width="11.7109375" customWidth="1"/>
    <col min="1284" max="1284" width="11.140625" customWidth="1"/>
    <col min="1285" max="1285" width="10.7109375" customWidth="1"/>
    <col min="1286" max="1286" width="12" customWidth="1"/>
    <col min="1287" max="1287" width="10.7109375" customWidth="1"/>
    <col min="1288" max="1288" width="0.28515625" customWidth="1"/>
    <col min="1537" max="1537" width="52" customWidth="1"/>
    <col min="1538" max="1538" width="16" customWidth="1"/>
    <col min="1539" max="1539" width="11.7109375" customWidth="1"/>
    <col min="1540" max="1540" width="11.140625" customWidth="1"/>
    <col min="1541" max="1541" width="10.7109375" customWidth="1"/>
    <col min="1542" max="1542" width="12" customWidth="1"/>
    <col min="1543" max="1543" width="10.7109375" customWidth="1"/>
    <col min="1544" max="1544" width="0.28515625" customWidth="1"/>
    <col min="1793" max="1793" width="52" customWidth="1"/>
    <col min="1794" max="1794" width="16" customWidth="1"/>
    <col min="1795" max="1795" width="11.7109375" customWidth="1"/>
    <col min="1796" max="1796" width="11.140625" customWidth="1"/>
    <col min="1797" max="1797" width="10.7109375" customWidth="1"/>
    <col min="1798" max="1798" width="12" customWidth="1"/>
    <col min="1799" max="1799" width="10.7109375" customWidth="1"/>
    <col min="1800" max="1800" width="0.28515625" customWidth="1"/>
    <col min="2049" max="2049" width="52" customWidth="1"/>
    <col min="2050" max="2050" width="16" customWidth="1"/>
    <col min="2051" max="2051" width="11.7109375" customWidth="1"/>
    <col min="2052" max="2052" width="11.140625" customWidth="1"/>
    <col min="2053" max="2053" width="10.7109375" customWidth="1"/>
    <col min="2054" max="2054" width="12" customWidth="1"/>
    <col min="2055" max="2055" width="10.7109375" customWidth="1"/>
    <col min="2056" max="2056" width="0.28515625" customWidth="1"/>
    <col min="2305" max="2305" width="52" customWidth="1"/>
    <col min="2306" max="2306" width="16" customWidth="1"/>
    <col min="2307" max="2307" width="11.7109375" customWidth="1"/>
    <col min="2308" max="2308" width="11.140625" customWidth="1"/>
    <col min="2309" max="2309" width="10.7109375" customWidth="1"/>
    <col min="2310" max="2310" width="12" customWidth="1"/>
    <col min="2311" max="2311" width="10.7109375" customWidth="1"/>
    <col min="2312" max="2312" width="0.28515625" customWidth="1"/>
    <col min="2561" max="2561" width="52" customWidth="1"/>
    <col min="2562" max="2562" width="16" customWidth="1"/>
    <col min="2563" max="2563" width="11.7109375" customWidth="1"/>
    <col min="2564" max="2564" width="11.140625" customWidth="1"/>
    <col min="2565" max="2565" width="10.7109375" customWidth="1"/>
    <col min="2566" max="2566" width="12" customWidth="1"/>
    <col min="2567" max="2567" width="10.7109375" customWidth="1"/>
    <col min="2568" max="2568" width="0.28515625" customWidth="1"/>
    <col min="2817" max="2817" width="52" customWidth="1"/>
    <col min="2818" max="2818" width="16" customWidth="1"/>
    <col min="2819" max="2819" width="11.7109375" customWidth="1"/>
    <col min="2820" max="2820" width="11.140625" customWidth="1"/>
    <col min="2821" max="2821" width="10.7109375" customWidth="1"/>
    <col min="2822" max="2822" width="12" customWidth="1"/>
    <col min="2823" max="2823" width="10.7109375" customWidth="1"/>
    <col min="2824" max="2824" width="0.28515625" customWidth="1"/>
    <col min="3073" max="3073" width="52" customWidth="1"/>
    <col min="3074" max="3074" width="16" customWidth="1"/>
    <col min="3075" max="3075" width="11.7109375" customWidth="1"/>
    <col min="3076" max="3076" width="11.140625" customWidth="1"/>
    <col min="3077" max="3077" width="10.7109375" customWidth="1"/>
    <col min="3078" max="3078" width="12" customWidth="1"/>
    <col min="3079" max="3079" width="10.7109375" customWidth="1"/>
    <col min="3080" max="3080" width="0.28515625" customWidth="1"/>
    <col min="3329" max="3329" width="52" customWidth="1"/>
    <col min="3330" max="3330" width="16" customWidth="1"/>
    <col min="3331" max="3331" width="11.7109375" customWidth="1"/>
    <col min="3332" max="3332" width="11.140625" customWidth="1"/>
    <col min="3333" max="3333" width="10.7109375" customWidth="1"/>
    <col min="3334" max="3334" width="12" customWidth="1"/>
    <col min="3335" max="3335" width="10.7109375" customWidth="1"/>
    <col min="3336" max="3336" width="0.28515625" customWidth="1"/>
    <col min="3585" max="3585" width="52" customWidth="1"/>
    <col min="3586" max="3586" width="16" customWidth="1"/>
    <col min="3587" max="3587" width="11.7109375" customWidth="1"/>
    <col min="3588" max="3588" width="11.140625" customWidth="1"/>
    <col min="3589" max="3589" width="10.7109375" customWidth="1"/>
    <col min="3590" max="3590" width="12" customWidth="1"/>
    <col min="3591" max="3591" width="10.7109375" customWidth="1"/>
    <col min="3592" max="3592" width="0.28515625" customWidth="1"/>
    <col min="3841" max="3841" width="52" customWidth="1"/>
    <col min="3842" max="3842" width="16" customWidth="1"/>
    <col min="3843" max="3843" width="11.7109375" customWidth="1"/>
    <col min="3844" max="3844" width="11.140625" customWidth="1"/>
    <col min="3845" max="3845" width="10.7109375" customWidth="1"/>
    <col min="3846" max="3846" width="12" customWidth="1"/>
    <col min="3847" max="3847" width="10.7109375" customWidth="1"/>
    <col min="3848" max="3848" width="0.28515625" customWidth="1"/>
    <col min="4097" max="4097" width="52" customWidth="1"/>
    <col min="4098" max="4098" width="16" customWidth="1"/>
    <col min="4099" max="4099" width="11.7109375" customWidth="1"/>
    <col min="4100" max="4100" width="11.140625" customWidth="1"/>
    <col min="4101" max="4101" width="10.7109375" customWidth="1"/>
    <col min="4102" max="4102" width="12" customWidth="1"/>
    <col min="4103" max="4103" width="10.7109375" customWidth="1"/>
    <col min="4104" max="4104" width="0.28515625" customWidth="1"/>
    <col min="4353" max="4353" width="52" customWidth="1"/>
    <col min="4354" max="4354" width="16" customWidth="1"/>
    <col min="4355" max="4355" width="11.7109375" customWidth="1"/>
    <col min="4356" max="4356" width="11.140625" customWidth="1"/>
    <col min="4357" max="4357" width="10.7109375" customWidth="1"/>
    <col min="4358" max="4358" width="12" customWidth="1"/>
    <col min="4359" max="4359" width="10.7109375" customWidth="1"/>
    <col min="4360" max="4360" width="0.28515625" customWidth="1"/>
    <col min="4609" max="4609" width="52" customWidth="1"/>
    <col min="4610" max="4610" width="16" customWidth="1"/>
    <col min="4611" max="4611" width="11.7109375" customWidth="1"/>
    <col min="4612" max="4612" width="11.140625" customWidth="1"/>
    <col min="4613" max="4613" width="10.7109375" customWidth="1"/>
    <col min="4614" max="4614" width="12" customWidth="1"/>
    <col min="4615" max="4615" width="10.7109375" customWidth="1"/>
    <col min="4616" max="4616" width="0.28515625" customWidth="1"/>
    <col min="4865" max="4865" width="52" customWidth="1"/>
    <col min="4866" max="4866" width="16" customWidth="1"/>
    <col min="4867" max="4867" width="11.7109375" customWidth="1"/>
    <col min="4868" max="4868" width="11.140625" customWidth="1"/>
    <col min="4869" max="4869" width="10.7109375" customWidth="1"/>
    <col min="4870" max="4870" width="12" customWidth="1"/>
    <col min="4871" max="4871" width="10.7109375" customWidth="1"/>
    <col min="4872" max="4872" width="0.28515625" customWidth="1"/>
    <col min="5121" max="5121" width="52" customWidth="1"/>
    <col min="5122" max="5122" width="16" customWidth="1"/>
    <col min="5123" max="5123" width="11.7109375" customWidth="1"/>
    <col min="5124" max="5124" width="11.140625" customWidth="1"/>
    <col min="5125" max="5125" width="10.7109375" customWidth="1"/>
    <col min="5126" max="5126" width="12" customWidth="1"/>
    <col min="5127" max="5127" width="10.7109375" customWidth="1"/>
    <col min="5128" max="5128" width="0.28515625" customWidth="1"/>
    <col min="5377" max="5377" width="52" customWidth="1"/>
    <col min="5378" max="5378" width="16" customWidth="1"/>
    <col min="5379" max="5379" width="11.7109375" customWidth="1"/>
    <col min="5380" max="5380" width="11.140625" customWidth="1"/>
    <col min="5381" max="5381" width="10.7109375" customWidth="1"/>
    <col min="5382" max="5382" width="12" customWidth="1"/>
    <col min="5383" max="5383" width="10.7109375" customWidth="1"/>
    <col min="5384" max="5384" width="0.28515625" customWidth="1"/>
    <col min="5633" max="5633" width="52" customWidth="1"/>
    <col min="5634" max="5634" width="16" customWidth="1"/>
    <col min="5635" max="5635" width="11.7109375" customWidth="1"/>
    <col min="5636" max="5636" width="11.140625" customWidth="1"/>
    <col min="5637" max="5637" width="10.7109375" customWidth="1"/>
    <col min="5638" max="5638" width="12" customWidth="1"/>
    <col min="5639" max="5639" width="10.7109375" customWidth="1"/>
    <col min="5640" max="5640" width="0.28515625" customWidth="1"/>
    <col min="5889" max="5889" width="52" customWidth="1"/>
    <col min="5890" max="5890" width="16" customWidth="1"/>
    <col min="5891" max="5891" width="11.7109375" customWidth="1"/>
    <col min="5892" max="5892" width="11.140625" customWidth="1"/>
    <col min="5893" max="5893" width="10.7109375" customWidth="1"/>
    <col min="5894" max="5894" width="12" customWidth="1"/>
    <col min="5895" max="5895" width="10.7109375" customWidth="1"/>
    <col min="5896" max="5896" width="0.28515625" customWidth="1"/>
    <col min="6145" max="6145" width="52" customWidth="1"/>
    <col min="6146" max="6146" width="16" customWidth="1"/>
    <col min="6147" max="6147" width="11.7109375" customWidth="1"/>
    <col min="6148" max="6148" width="11.140625" customWidth="1"/>
    <col min="6149" max="6149" width="10.7109375" customWidth="1"/>
    <col min="6150" max="6150" width="12" customWidth="1"/>
    <col min="6151" max="6151" width="10.7109375" customWidth="1"/>
    <col min="6152" max="6152" width="0.28515625" customWidth="1"/>
    <col min="6401" max="6401" width="52" customWidth="1"/>
    <col min="6402" max="6402" width="16" customWidth="1"/>
    <col min="6403" max="6403" width="11.7109375" customWidth="1"/>
    <col min="6404" max="6404" width="11.140625" customWidth="1"/>
    <col min="6405" max="6405" width="10.7109375" customWidth="1"/>
    <col min="6406" max="6406" width="12" customWidth="1"/>
    <col min="6407" max="6407" width="10.7109375" customWidth="1"/>
    <col min="6408" max="6408" width="0.28515625" customWidth="1"/>
    <col min="6657" max="6657" width="52" customWidth="1"/>
    <col min="6658" max="6658" width="16" customWidth="1"/>
    <col min="6659" max="6659" width="11.7109375" customWidth="1"/>
    <col min="6660" max="6660" width="11.140625" customWidth="1"/>
    <col min="6661" max="6661" width="10.7109375" customWidth="1"/>
    <col min="6662" max="6662" width="12" customWidth="1"/>
    <col min="6663" max="6663" width="10.7109375" customWidth="1"/>
    <col min="6664" max="6664" width="0.28515625" customWidth="1"/>
    <col min="6913" max="6913" width="52" customWidth="1"/>
    <col min="6914" max="6914" width="16" customWidth="1"/>
    <col min="6915" max="6915" width="11.7109375" customWidth="1"/>
    <col min="6916" max="6916" width="11.140625" customWidth="1"/>
    <col min="6917" max="6917" width="10.7109375" customWidth="1"/>
    <col min="6918" max="6918" width="12" customWidth="1"/>
    <col min="6919" max="6919" width="10.7109375" customWidth="1"/>
    <col min="6920" max="6920" width="0.28515625" customWidth="1"/>
    <col min="7169" max="7169" width="52" customWidth="1"/>
    <col min="7170" max="7170" width="16" customWidth="1"/>
    <col min="7171" max="7171" width="11.7109375" customWidth="1"/>
    <col min="7172" max="7172" width="11.140625" customWidth="1"/>
    <col min="7173" max="7173" width="10.7109375" customWidth="1"/>
    <col min="7174" max="7174" width="12" customWidth="1"/>
    <col min="7175" max="7175" width="10.7109375" customWidth="1"/>
    <col min="7176" max="7176" width="0.28515625" customWidth="1"/>
    <col min="7425" max="7425" width="52" customWidth="1"/>
    <col min="7426" max="7426" width="16" customWidth="1"/>
    <col min="7427" max="7427" width="11.7109375" customWidth="1"/>
    <col min="7428" max="7428" width="11.140625" customWidth="1"/>
    <col min="7429" max="7429" width="10.7109375" customWidth="1"/>
    <col min="7430" max="7430" width="12" customWidth="1"/>
    <col min="7431" max="7431" width="10.7109375" customWidth="1"/>
    <col min="7432" max="7432" width="0.28515625" customWidth="1"/>
    <col min="7681" max="7681" width="52" customWidth="1"/>
    <col min="7682" max="7682" width="16" customWidth="1"/>
    <col min="7683" max="7683" width="11.7109375" customWidth="1"/>
    <col min="7684" max="7684" width="11.140625" customWidth="1"/>
    <col min="7685" max="7685" width="10.7109375" customWidth="1"/>
    <col min="7686" max="7686" width="12" customWidth="1"/>
    <col min="7687" max="7687" width="10.7109375" customWidth="1"/>
    <col min="7688" max="7688" width="0.28515625" customWidth="1"/>
    <col min="7937" max="7937" width="52" customWidth="1"/>
    <col min="7938" max="7938" width="16" customWidth="1"/>
    <col min="7939" max="7939" width="11.7109375" customWidth="1"/>
    <col min="7940" max="7940" width="11.140625" customWidth="1"/>
    <col min="7941" max="7941" width="10.7109375" customWidth="1"/>
    <col min="7942" max="7942" width="12" customWidth="1"/>
    <col min="7943" max="7943" width="10.7109375" customWidth="1"/>
    <col min="7944" max="7944" width="0.28515625" customWidth="1"/>
    <col min="8193" max="8193" width="52" customWidth="1"/>
    <col min="8194" max="8194" width="16" customWidth="1"/>
    <col min="8195" max="8195" width="11.7109375" customWidth="1"/>
    <col min="8196" max="8196" width="11.140625" customWidth="1"/>
    <col min="8197" max="8197" width="10.7109375" customWidth="1"/>
    <col min="8198" max="8198" width="12" customWidth="1"/>
    <col min="8199" max="8199" width="10.7109375" customWidth="1"/>
    <col min="8200" max="8200" width="0.28515625" customWidth="1"/>
    <col min="8449" max="8449" width="52" customWidth="1"/>
    <col min="8450" max="8450" width="16" customWidth="1"/>
    <col min="8451" max="8451" width="11.7109375" customWidth="1"/>
    <col min="8452" max="8452" width="11.140625" customWidth="1"/>
    <col min="8453" max="8453" width="10.7109375" customWidth="1"/>
    <col min="8454" max="8454" width="12" customWidth="1"/>
    <col min="8455" max="8455" width="10.7109375" customWidth="1"/>
    <col min="8456" max="8456" width="0.28515625" customWidth="1"/>
    <col min="8705" max="8705" width="52" customWidth="1"/>
    <col min="8706" max="8706" width="16" customWidth="1"/>
    <col min="8707" max="8707" width="11.7109375" customWidth="1"/>
    <col min="8708" max="8708" width="11.140625" customWidth="1"/>
    <col min="8709" max="8709" width="10.7109375" customWidth="1"/>
    <col min="8710" max="8710" width="12" customWidth="1"/>
    <col min="8711" max="8711" width="10.7109375" customWidth="1"/>
    <col min="8712" max="8712" width="0.28515625" customWidth="1"/>
    <col min="8961" max="8961" width="52" customWidth="1"/>
    <col min="8962" max="8962" width="16" customWidth="1"/>
    <col min="8963" max="8963" width="11.7109375" customWidth="1"/>
    <col min="8964" max="8964" width="11.140625" customWidth="1"/>
    <col min="8965" max="8965" width="10.7109375" customWidth="1"/>
    <col min="8966" max="8966" width="12" customWidth="1"/>
    <col min="8967" max="8967" width="10.7109375" customWidth="1"/>
    <col min="8968" max="8968" width="0.28515625" customWidth="1"/>
    <col min="9217" max="9217" width="52" customWidth="1"/>
    <col min="9218" max="9218" width="16" customWidth="1"/>
    <col min="9219" max="9219" width="11.7109375" customWidth="1"/>
    <col min="9220" max="9220" width="11.140625" customWidth="1"/>
    <col min="9221" max="9221" width="10.7109375" customWidth="1"/>
    <col min="9222" max="9222" width="12" customWidth="1"/>
    <col min="9223" max="9223" width="10.7109375" customWidth="1"/>
    <col min="9224" max="9224" width="0.28515625" customWidth="1"/>
    <col min="9473" max="9473" width="52" customWidth="1"/>
    <col min="9474" max="9474" width="16" customWidth="1"/>
    <col min="9475" max="9475" width="11.7109375" customWidth="1"/>
    <col min="9476" max="9476" width="11.140625" customWidth="1"/>
    <col min="9477" max="9477" width="10.7109375" customWidth="1"/>
    <col min="9478" max="9478" width="12" customWidth="1"/>
    <col min="9479" max="9479" width="10.7109375" customWidth="1"/>
    <col min="9480" max="9480" width="0.28515625" customWidth="1"/>
    <col min="9729" max="9729" width="52" customWidth="1"/>
    <col min="9730" max="9730" width="16" customWidth="1"/>
    <col min="9731" max="9731" width="11.7109375" customWidth="1"/>
    <col min="9732" max="9732" width="11.140625" customWidth="1"/>
    <col min="9733" max="9733" width="10.7109375" customWidth="1"/>
    <col min="9734" max="9734" width="12" customWidth="1"/>
    <col min="9735" max="9735" width="10.7109375" customWidth="1"/>
    <col min="9736" max="9736" width="0.28515625" customWidth="1"/>
    <col min="9985" max="9985" width="52" customWidth="1"/>
    <col min="9986" max="9986" width="16" customWidth="1"/>
    <col min="9987" max="9987" width="11.7109375" customWidth="1"/>
    <col min="9988" max="9988" width="11.140625" customWidth="1"/>
    <col min="9989" max="9989" width="10.7109375" customWidth="1"/>
    <col min="9990" max="9990" width="12" customWidth="1"/>
    <col min="9991" max="9991" width="10.7109375" customWidth="1"/>
    <col min="9992" max="9992" width="0.28515625" customWidth="1"/>
    <col min="10241" max="10241" width="52" customWidth="1"/>
    <col min="10242" max="10242" width="16" customWidth="1"/>
    <col min="10243" max="10243" width="11.7109375" customWidth="1"/>
    <col min="10244" max="10244" width="11.140625" customWidth="1"/>
    <col min="10245" max="10245" width="10.7109375" customWidth="1"/>
    <col min="10246" max="10246" width="12" customWidth="1"/>
    <col min="10247" max="10247" width="10.7109375" customWidth="1"/>
    <col min="10248" max="10248" width="0.28515625" customWidth="1"/>
    <col min="10497" max="10497" width="52" customWidth="1"/>
    <col min="10498" max="10498" width="16" customWidth="1"/>
    <col min="10499" max="10499" width="11.7109375" customWidth="1"/>
    <col min="10500" max="10500" width="11.140625" customWidth="1"/>
    <col min="10501" max="10501" width="10.7109375" customWidth="1"/>
    <col min="10502" max="10502" width="12" customWidth="1"/>
    <col min="10503" max="10503" width="10.7109375" customWidth="1"/>
    <col min="10504" max="10504" width="0.28515625" customWidth="1"/>
    <col min="10753" max="10753" width="52" customWidth="1"/>
    <col min="10754" max="10754" width="16" customWidth="1"/>
    <col min="10755" max="10755" width="11.7109375" customWidth="1"/>
    <col min="10756" max="10756" width="11.140625" customWidth="1"/>
    <col min="10757" max="10757" width="10.7109375" customWidth="1"/>
    <col min="10758" max="10758" width="12" customWidth="1"/>
    <col min="10759" max="10759" width="10.7109375" customWidth="1"/>
    <col min="10760" max="10760" width="0.28515625" customWidth="1"/>
    <col min="11009" max="11009" width="52" customWidth="1"/>
    <col min="11010" max="11010" width="16" customWidth="1"/>
    <col min="11011" max="11011" width="11.7109375" customWidth="1"/>
    <col min="11012" max="11012" width="11.140625" customWidth="1"/>
    <col min="11013" max="11013" width="10.7109375" customWidth="1"/>
    <col min="11014" max="11014" width="12" customWidth="1"/>
    <col min="11015" max="11015" width="10.7109375" customWidth="1"/>
    <col min="11016" max="11016" width="0.28515625" customWidth="1"/>
    <col min="11265" max="11265" width="52" customWidth="1"/>
    <col min="11266" max="11266" width="16" customWidth="1"/>
    <col min="11267" max="11267" width="11.7109375" customWidth="1"/>
    <col min="11268" max="11268" width="11.140625" customWidth="1"/>
    <col min="11269" max="11269" width="10.7109375" customWidth="1"/>
    <col min="11270" max="11270" width="12" customWidth="1"/>
    <col min="11271" max="11271" width="10.7109375" customWidth="1"/>
    <col min="11272" max="11272" width="0.28515625" customWidth="1"/>
    <col min="11521" max="11521" width="52" customWidth="1"/>
    <col min="11522" max="11522" width="16" customWidth="1"/>
    <col min="11523" max="11523" width="11.7109375" customWidth="1"/>
    <col min="11524" max="11524" width="11.140625" customWidth="1"/>
    <col min="11525" max="11525" width="10.7109375" customWidth="1"/>
    <col min="11526" max="11526" width="12" customWidth="1"/>
    <col min="11527" max="11527" width="10.7109375" customWidth="1"/>
    <col min="11528" max="11528" width="0.28515625" customWidth="1"/>
    <col min="11777" max="11777" width="52" customWidth="1"/>
    <col min="11778" max="11778" width="16" customWidth="1"/>
    <col min="11779" max="11779" width="11.7109375" customWidth="1"/>
    <col min="11780" max="11780" width="11.140625" customWidth="1"/>
    <col min="11781" max="11781" width="10.7109375" customWidth="1"/>
    <col min="11782" max="11782" width="12" customWidth="1"/>
    <col min="11783" max="11783" width="10.7109375" customWidth="1"/>
    <col min="11784" max="11784" width="0.28515625" customWidth="1"/>
    <col min="12033" max="12033" width="52" customWidth="1"/>
    <col min="12034" max="12034" width="16" customWidth="1"/>
    <col min="12035" max="12035" width="11.7109375" customWidth="1"/>
    <col min="12036" max="12036" width="11.140625" customWidth="1"/>
    <col min="12037" max="12037" width="10.7109375" customWidth="1"/>
    <col min="12038" max="12038" width="12" customWidth="1"/>
    <col min="12039" max="12039" width="10.7109375" customWidth="1"/>
    <col min="12040" max="12040" width="0.28515625" customWidth="1"/>
    <col min="12289" max="12289" width="52" customWidth="1"/>
    <col min="12290" max="12290" width="16" customWidth="1"/>
    <col min="12291" max="12291" width="11.7109375" customWidth="1"/>
    <col min="12292" max="12292" width="11.140625" customWidth="1"/>
    <col min="12293" max="12293" width="10.7109375" customWidth="1"/>
    <col min="12294" max="12294" width="12" customWidth="1"/>
    <col min="12295" max="12295" width="10.7109375" customWidth="1"/>
    <col min="12296" max="12296" width="0.28515625" customWidth="1"/>
    <col min="12545" max="12545" width="52" customWidth="1"/>
    <col min="12546" max="12546" width="16" customWidth="1"/>
    <col min="12547" max="12547" width="11.7109375" customWidth="1"/>
    <col min="12548" max="12548" width="11.140625" customWidth="1"/>
    <col min="12549" max="12549" width="10.7109375" customWidth="1"/>
    <col min="12550" max="12550" width="12" customWidth="1"/>
    <col min="12551" max="12551" width="10.7109375" customWidth="1"/>
    <col min="12552" max="12552" width="0.28515625" customWidth="1"/>
    <col min="12801" max="12801" width="52" customWidth="1"/>
    <col min="12802" max="12802" width="16" customWidth="1"/>
    <col min="12803" max="12803" width="11.7109375" customWidth="1"/>
    <col min="12804" max="12804" width="11.140625" customWidth="1"/>
    <col min="12805" max="12805" width="10.7109375" customWidth="1"/>
    <col min="12806" max="12806" width="12" customWidth="1"/>
    <col min="12807" max="12807" width="10.7109375" customWidth="1"/>
    <col min="12808" max="12808" width="0.28515625" customWidth="1"/>
    <col min="13057" max="13057" width="52" customWidth="1"/>
    <col min="13058" max="13058" width="16" customWidth="1"/>
    <col min="13059" max="13059" width="11.7109375" customWidth="1"/>
    <col min="13060" max="13060" width="11.140625" customWidth="1"/>
    <col min="13061" max="13061" width="10.7109375" customWidth="1"/>
    <col min="13062" max="13062" width="12" customWidth="1"/>
    <col min="13063" max="13063" width="10.7109375" customWidth="1"/>
    <col min="13064" max="13064" width="0.28515625" customWidth="1"/>
    <col min="13313" max="13313" width="52" customWidth="1"/>
    <col min="13314" max="13314" width="16" customWidth="1"/>
    <col min="13315" max="13315" width="11.7109375" customWidth="1"/>
    <col min="13316" max="13316" width="11.140625" customWidth="1"/>
    <col min="13317" max="13317" width="10.7109375" customWidth="1"/>
    <col min="13318" max="13318" width="12" customWidth="1"/>
    <col min="13319" max="13319" width="10.7109375" customWidth="1"/>
    <col min="13320" max="13320" width="0.28515625" customWidth="1"/>
    <col min="13569" max="13569" width="52" customWidth="1"/>
    <col min="13570" max="13570" width="16" customWidth="1"/>
    <col min="13571" max="13571" width="11.7109375" customWidth="1"/>
    <col min="13572" max="13572" width="11.140625" customWidth="1"/>
    <col min="13573" max="13573" width="10.7109375" customWidth="1"/>
    <col min="13574" max="13574" width="12" customWidth="1"/>
    <col min="13575" max="13575" width="10.7109375" customWidth="1"/>
    <col min="13576" max="13576" width="0.28515625" customWidth="1"/>
    <col min="13825" max="13825" width="52" customWidth="1"/>
    <col min="13826" max="13826" width="16" customWidth="1"/>
    <col min="13827" max="13827" width="11.7109375" customWidth="1"/>
    <col min="13828" max="13828" width="11.140625" customWidth="1"/>
    <col min="13829" max="13829" width="10.7109375" customWidth="1"/>
    <col min="13830" max="13830" width="12" customWidth="1"/>
    <col min="13831" max="13831" width="10.7109375" customWidth="1"/>
    <col min="13832" max="13832" width="0.28515625" customWidth="1"/>
    <col min="14081" max="14081" width="52" customWidth="1"/>
    <col min="14082" max="14082" width="16" customWidth="1"/>
    <col min="14083" max="14083" width="11.7109375" customWidth="1"/>
    <col min="14084" max="14084" width="11.140625" customWidth="1"/>
    <col min="14085" max="14085" width="10.7109375" customWidth="1"/>
    <col min="14086" max="14086" width="12" customWidth="1"/>
    <col min="14087" max="14087" width="10.7109375" customWidth="1"/>
    <col min="14088" max="14088" width="0.28515625" customWidth="1"/>
    <col min="14337" max="14337" width="52" customWidth="1"/>
    <col min="14338" max="14338" width="16" customWidth="1"/>
    <col min="14339" max="14339" width="11.7109375" customWidth="1"/>
    <col min="14340" max="14340" width="11.140625" customWidth="1"/>
    <col min="14341" max="14341" width="10.7109375" customWidth="1"/>
    <col min="14342" max="14342" width="12" customWidth="1"/>
    <col min="14343" max="14343" width="10.7109375" customWidth="1"/>
    <col min="14344" max="14344" width="0.28515625" customWidth="1"/>
    <col min="14593" max="14593" width="52" customWidth="1"/>
    <col min="14594" max="14594" width="16" customWidth="1"/>
    <col min="14595" max="14595" width="11.7109375" customWidth="1"/>
    <col min="14596" max="14596" width="11.140625" customWidth="1"/>
    <col min="14597" max="14597" width="10.7109375" customWidth="1"/>
    <col min="14598" max="14598" width="12" customWidth="1"/>
    <col min="14599" max="14599" width="10.7109375" customWidth="1"/>
    <col min="14600" max="14600" width="0.28515625" customWidth="1"/>
    <col min="14849" max="14849" width="52" customWidth="1"/>
    <col min="14850" max="14850" width="16" customWidth="1"/>
    <col min="14851" max="14851" width="11.7109375" customWidth="1"/>
    <col min="14852" max="14852" width="11.140625" customWidth="1"/>
    <col min="14853" max="14853" width="10.7109375" customWidth="1"/>
    <col min="14854" max="14854" width="12" customWidth="1"/>
    <col min="14855" max="14855" width="10.7109375" customWidth="1"/>
    <col min="14856" max="14856" width="0.28515625" customWidth="1"/>
    <col min="15105" max="15105" width="52" customWidth="1"/>
    <col min="15106" max="15106" width="16" customWidth="1"/>
    <col min="15107" max="15107" width="11.7109375" customWidth="1"/>
    <col min="15108" max="15108" width="11.140625" customWidth="1"/>
    <col min="15109" max="15109" width="10.7109375" customWidth="1"/>
    <col min="15110" max="15110" width="12" customWidth="1"/>
    <col min="15111" max="15111" width="10.7109375" customWidth="1"/>
    <col min="15112" max="15112" width="0.28515625" customWidth="1"/>
    <col min="15361" max="15361" width="52" customWidth="1"/>
    <col min="15362" max="15362" width="16" customWidth="1"/>
    <col min="15363" max="15363" width="11.7109375" customWidth="1"/>
    <col min="15364" max="15364" width="11.140625" customWidth="1"/>
    <col min="15365" max="15365" width="10.7109375" customWidth="1"/>
    <col min="15366" max="15366" width="12" customWidth="1"/>
    <col min="15367" max="15367" width="10.7109375" customWidth="1"/>
    <col min="15368" max="15368" width="0.28515625" customWidth="1"/>
    <col min="15617" max="15617" width="52" customWidth="1"/>
    <col min="15618" max="15618" width="16" customWidth="1"/>
    <col min="15619" max="15619" width="11.7109375" customWidth="1"/>
    <col min="15620" max="15620" width="11.140625" customWidth="1"/>
    <col min="15621" max="15621" width="10.7109375" customWidth="1"/>
    <col min="15622" max="15622" width="12" customWidth="1"/>
    <col min="15623" max="15623" width="10.7109375" customWidth="1"/>
    <col min="15624" max="15624" width="0.28515625" customWidth="1"/>
    <col min="15873" max="15873" width="52" customWidth="1"/>
    <col min="15874" max="15874" width="16" customWidth="1"/>
    <col min="15875" max="15875" width="11.7109375" customWidth="1"/>
    <col min="15876" max="15876" width="11.140625" customWidth="1"/>
    <col min="15877" max="15877" width="10.7109375" customWidth="1"/>
    <col min="15878" max="15878" width="12" customWidth="1"/>
    <col min="15879" max="15879" width="10.7109375" customWidth="1"/>
    <col min="15880" max="15880" width="0.28515625" customWidth="1"/>
    <col min="16129" max="16129" width="52" customWidth="1"/>
    <col min="16130" max="16130" width="16" customWidth="1"/>
    <col min="16131" max="16131" width="11.7109375" customWidth="1"/>
    <col min="16132" max="16132" width="11.140625" customWidth="1"/>
    <col min="16133" max="16133" width="10.7109375" customWidth="1"/>
    <col min="16134" max="16134" width="12" customWidth="1"/>
    <col min="16135" max="16135" width="10.7109375" customWidth="1"/>
    <col min="16136" max="16136" width="0.28515625" customWidth="1"/>
  </cols>
  <sheetData>
    <row r="1" spans="1:7" ht="16.5" x14ac:dyDescent="0.25">
      <c r="A1" s="414" t="s">
        <v>432</v>
      </c>
      <c r="B1" s="508"/>
      <c r="C1" s="508"/>
      <c r="D1" s="508"/>
      <c r="E1" s="508"/>
      <c r="F1" s="508"/>
      <c r="G1" s="508"/>
    </row>
    <row r="2" spans="1:7" ht="28.9" customHeight="1" thickBot="1" x14ac:dyDescent="0.25">
      <c r="A2" s="579" t="s">
        <v>250</v>
      </c>
      <c r="B2" s="605"/>
      <c r="C2" s="605"/>
      <c r="D2" s="605"/>
      <c r="E2" s="605"/>
      <c r="F2" s="605"/>
      <c r="G2" s="605"/>
    </row>
    <row r="3" spans="1:7" ht="16.5" x14ac:dyDescent="0.2">
      <c r="A3" s="403" t="s">
        <v>566</v>
      </c>
      <c r="B3" s="448" t="s">
        <v>570</v>
      </c>
      <c r="C3" s="448" t="s">
        <v>537</v>
      </c>
      <c r="D3" s="448"/>
      <c r="E3" s="448"/>
      <c r="F3" s="448"/>
      <c r="G3" s="449"/>
    </row>
    <row r="4" spans="1:7" ht="16.5" x14ac:dyDescent="0.2">
      <c r="A4" s="510"/>
      <c r="B4" s="606"/>
      <c r="C4" s="298">
        <v>2016</v>
      </c>
      <c r="D4" s="126">
        <v>2017</v>
      </c>
      <c r="E4" s="126">
        <v>2018</v>
      </c>
      <c r="F4" s="126">
        <v>2019</v>
      </c>
      <c r="G4" s="126">
        <v>2020</v>
      </c>
    </row>
    <row r="5" spans="1:7" ht="16.5" x14ac:dyDescent="0.2">
      <c r="A5" s="184">
        <v>1</v>
      </c>
      <c r="B5" s="147">
        <v>2</v>
      </c>
      <c r="C5" s="147">
        <v>3</v>
      </c>
      <c r="D5" s="147">
        <v>4</v>
      </c>
      <c r="E5" s="147">
        <v>5</v>
      </c>
      <c r="F5" s="306">
        <v>6</v>
      </c>
      <c r="G5" s="306">
        <v>7</v>
      </c>
    </row>
    <row r="6" spans="1:7" ht="49.5" x14ac:dyDescent="0.2">
      <c r="A6" s="152" t="s">
        <v>433</v>
      </c>
      <c r="B6" s="185" t="s">
        <v>56</v>
      </c>
      <c r="C6" s="331">
        <v>1</v>
      </c>
      <c r="D6" s="331">
        <v>1</v>
      </c>
      <c r="E6" s="331">
        <v>1</v>
      </c>
      <c r="F6" s="331">
        <v>1</v>
      </c>
      <c r="G6" s="331">
        <v>1</v>
      </c>
    </row>
    <row r="7" spans="1:7" ht="33" x14ac:dyDescent="0.2">
      <c r="A7" s="152" t="s">
        <v>423</v>
      </c>
      <c r="B7" s="116" t="s">
        <v>39</v>
      </c>
      <c r="C7" s="331">
        <v>21</v>
      </c>
      <c r="D7" s="331">
        <v>21</v>
      </c>
      <c r="E7" s="331">
        <v>21</v>
      </c>
      <c r="F7" s="331">
        <v>21</v>
      </c>
      <c r="G7" s="331">
        <v>21</v>
      </c>
    </row>
    <row r="8" spans="1:7" ht="16.5" x14ac:dyDescent="0.2">
      <c r="A8" s="152" t="s">
        <v>424</v>
      </c>
      <c r="B8" s="116" t="s">
        <v>39</v>
      </c>
      <c r="C8" s="331">
        <v>1</v>
      </c>
      <c r="D8" s="331">
        <v>1</v>
      </c>
      <c r="E8" s="331">
        <v>1</v>
      </c>
      <c r="F8" s="331">
        <v>1</v>
      </c>
      <c r="G8" s="331">
        <v>1</v>
      </c>
    </row>
    <row r="9" spans="1:7" ht="33" x14ac:dyDescent="0.2">
      <c r="A9" s="152" t="s">
        <v>425</v>
      </c>
      <c r="B9" s="116" t="s">
        <v>571</v>
      </c>
      <c r="C9" s="331">
        <v>6010</v>
      </c>
      <c r="D9" s="331">
        <v>6010</v>
      </c>
      <c r="E9" s="331">
        <v>6010</v>
      </c>
      <c r="F9" s="331">
        <v>6010</v>
      </c>
      <c r="G9" s="331">
        <v>6010</v>
      </c>
    </row>
    <row r="10" spans="1:7" ht="16.5" x14ac:dyDescent="0.2">
      <c r="A10" s="152" t="s">
        <v>424</v>
      </c>
      <c r="B10" s="116" t="s">
        <v>571</v>
      </c>
      <c r="C10" s="331">
        <v>64</v>
      </c>
      <c r="D10" s="331">
        <v>64</v>
      </c>
      <c r="E10" s="331">
        <v>64</v>
      </c>
      <c r="F10" s="331">
        <v>64</v>
      </c>
      <c r="G10" s="331">
        <v>64</v>
      </c>
    </row>
    <row r="11" spans="1:7" ht="39" customHeight="1" x14ac:dyDescent="0.2">
      <c r="A11" s="152" t="s">
        <v>426</v>
      </c>
      <c r="B11" s="185" t="s">
        <v>427</v>
      </c>
      <c r="C11" s="331">
        <v>3.5</v>
      </c>
      <c r="D11" s="331">
        <v>3.5</v>
      </c>
      <c r="E11" s="331">
        <v>3.5</v>
      </c>
      <c r="F11" s="331">
        <v>3.5</v>
      </c>
      <c r="G11" s="331">
        <v>3.5</v>
      </c>
    </row>
    <row r="12" spans="1:7" ht="33" x14ac:dyDescent="0.2">
      <c r="A12" s="152" t="s">
        <v>428</v>
      </c>
      <c r="B12" s="185" t="s">
        <v>21</v>
      </c>
      <c r="C12" s="331">
        <v>14.6</v>
      </c>
      <c r="D12" s="331">
        <v>14.8</v>
      </c>
      <c r="E12" s="331">
        <v>14.9</v>
      </c>
      <c r="F12" s="331">
        <v>14.9</v>
      </c>
      <c r="G12" s="331">
        <v>15.3</v>
      </c>
    </row>
    <row r="13" spans="1:7" ht="16.5" x14ac:dyDescent="0.2">
      <c r="A13" s="152" t="s">
        <v>429</v>
      </c>
      <c r="B13" s="185" t="s">
        <v>427</v>
      </c>
      <c r="C13" s="331">
        <v>2.5</v>
      </c>
      <c r="D13" s="331">
        <v>2</v>
      </c>
      <c r="E13" s="331">
        <v>2</v>
      </c>
      <c r="F13" s="331">
        <v>2</v>
      </c>
      <c r="G13" s="331">
        <v>2</v>
      </c>
    </row>
    <row r="14" spans="1:7" ht="36.6" customHeight="1" x14ac:dyDescent="0.2">
      <c r="A14" s="152" t="s">
        <v>430</v>
      </c>
      <c r="B14" s="185" t="s">
        <v>21</v>
      </c>
      <c r="C14" s="331">
        <v>10.4</v>
      </c>
      <c r="D14" s="331">
        <v>8.4</v>
      </c>
      <c r="E14" s="331">
        <v>8.5</v>
      </c>
      <c r="F14" s="331">
        <v>8.5</v>
      </c>
      <c r="G14" s="331">
        <v>8.8000000000000007</v>
      </c>
    </row>
    <row r="15" spans="1:7" ht="16.5" x14ac:dyDescent="0.2">
      <c r="A15" s="152" t="s">
        <v>572</v>
      </c>
      <c r="B15" s="185" t="s">
        <v>39</v>
      </c>
      <c r="C15" s="331">
        <v>51</v>
      </c>
      <c r="D15" s="331">
        <v>51</v>
      </c>
      <c r="E15" s="331">
        <v>51</v>
      </c>
      <c r="F15" s="331">
        <v>51</v>
      </c>
      <c r="G15" s="331">
        <v>51</v>
      </c>
    </row>
    <row r="16" spans="1:7" ht="16.5" x14ac:dyDescent="0.2">
      <c r="A16" s="186" t="s">
        <v>431</v>
      </c>
      <c r="B16" s="185" t="s">
        <v>21</v>
      </c>
      <c r="C16" s="331">
        <v>100</v>
      </c>
      <c r="D16" s="331">
        <v>100</v>
      </c>
      <c r="E16" s="331">
        <v>100</v>
      </c>
      <c r="F16" s="331">
        <v>100</v>
      </c>
      <c r="G16" s="331">
        <v>100</v>
      </c>
    </row>
    <row r="17" spans="1:7" ht="16.5" x14ac:dyDescent="0.2">
      <c r="A17" s="73"/>
      <c r="B17" s="73"/>
      <c r="C17" s="73"/>
      <c r="D17" s="73"/>
      <c r="E17" s="73"/>
      <c r="F17" s="73"/>
      <c r="G17" s="73"/>
    </row>
    <row r="18" spans="1:7" ht="16.5" x14ac:dyDescent="0.2">
      <c r="A18" s="73"/>
      <c r="B18" s="73"/>
      <c r="C18" s="73"/>
      <c r="D18" s="73"/>
      <c r="E18" s="73"/>
      <c r="F18" s="73"/>
      <c r="G18" s="73"/>
    </row>
    <row r="19" spans="1:7" ht="16.5" x14ac:dyDescent="0.2">
      <c r="A19" s="73"/>
      <c r="B19" s="73"/>
      <c r="C19" s="73"/>
      <c r="D19" s="73"/>
      <c r="E19" s="73"/>
      <c r="F19" s="73"/>
      <c r="G19" s="73"/>
    </row>
    <row r="20" spans="1:7" ht="16.5" x14ac:dyDescent="0.2">
      <c r="A20" s="73"/>
      <c r="B20" s="73"/>
      <c r="C20" s="73"/>
      <c r="D20" s="73"/>
      <c r="E20" s="73"/>
      <c r="F20" s="73"/>
      <c r="G20" s="73"/>
    </row>
    <row r="21" spans="1:7" ht="16.5" x14ac:dyDescent="0.2">
      <c r="A21" s="73"/>
      <c r="B21" s="73"/>
      <c r="C21" s="73"/>
      <c r="D21" s="73"/>
      <c r="E21" s="73"/>
      <c r="F21" s="73"/>
      <c r="G21" s="73"/>
    </row>
    <row r="22" spans="1:7" ht="16.5" x14ac:dyDescent="0.2">
      <c r="A22" s="73"/>
      <c r="B22" s="73"/>
      <c r="C22" s="73"/>
      <c r="D22" s="73"/>
      <c r="E22" s="73"/>
      <c r="F22" s="73"/>
      <c r="G22" s="73"/>
    </row>
  </sheetData>
  <mergeCells count="5">
    <mergeCell ref="A1:G1"/>
    <mergeCell ref="A2:G2"/>
    <mergeCell ref="A3:A4"/>
    <mergeCell ref="B3:B4"/>
    <mergeCell ref="C3:G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F8"/>
  <sheetViews>
    <sheetView view="pageBreakPreview" zoomScaleNormal="100" workbookViewId="0">
      <selection activeCell="C11" sqref="C11"/>
    </sheetView>
  </sheetViews>
  <sheetFormatPr defaultRowHeight="12.75" x14ac:dyDescent="0.2"/>
  <cols>
    <col min="1" max="1" width="43.7109375" customWidth="1"/>
    <col min="2" max="2" width="22.28515625" customWidth="1"/>
    <col min="3" max="3" width="14.85546875" customWidth="1"/>
    <col min="4" max="4" width="13.7109375" customWidth="1"/>
    <col min="5" max="5" width="15.140625" customWidth="1"/>
    <col min="6" max="6" width="13.7109375" customWidth="1"/>
  </cols>
  <sheetData>
    <row r="1" spans="1:6" ht="16.5" x14ac:dyDescent="0.25">
      <c r="A1" s="410" t="s">
        <v>434</v>
      </c>
      <c r="B1" s="524"/>
      <c r="C1" s="524"/>
      <c r="D1" s="524"/>
      <c r="E1" s="524"/>
      <c r="F1" s="524"/>
    </row>
    <row r="2" spans="1:6" ht="31.15" customHeight="1" thickBot="1" x14ac:dyDescent="0.25">
      <c r="A2" s="589" t="s">
        <v>253</v>
      </c>
      <c r="B2" s="526"/>
      <c r="C2" s="526"/>
      <c r="D2" s="526"/>
      <c r="E2" s="526"/>
      <c r="F2" s="526"/>
    </row>
    <row r="3" spans="1:6" ht="16.5" x14ac:dyDescent="0.2">
      <c r="A3" s="530" t="s">
        <v>566</v>
      </c>
      <c r="B3" s="527" t="s">
        <v>570</v>
      </c>
      <c r="C3" s="527" t="s">
        <v>537</v>
      </c>
      <c r="D3" s="527"/>
      <c r="E3" s="527"/>
      <c r="F3" s="528"/>
    </row>
    <row r="4" spans="1:6" ht="16.5" x14ac:dyDescent="0.2">
      <c r="A4" s="531"/>
      <c r="B4" s="475"/>
      <c r="C4" s="265"/>
      <c r="D4" s="16"/>
      <c r="E4" s="16"/>
      <c r="F4" s="35"/>
    </row>
    <row r="5" spans="1:6" ht="17.25" thickBot="1" x14ac:dyDescent="0.25">
      <c r="A5" s="39">
        <v>1</v>
      </c>
      <c r="B5" s="27">
        <v>2</v>
      </c>
      <c r="C5" s="141">
        <v>3</v>
      </c>
      <c r="D5" s="27">
        <v>4</v>
      </c>
      <c r="E5" s="27">
        <v>5</v>
      </c>
      <c r="F5" s="40">
        <v>6</v>
      </c>
    </row>
    <row r="6" spans="1:6" ht="22.9" customHeight="1" x14ac:dyDescent="0.2">
      <c r="A6" s="26" t="s">
        <v>871</v>
      </c>
      <c r="B6" s="28" t="s">
        <v>19</v>
      </c>
      <c r="C6" s="143"/>
      <c r="D6" s="26"/>
      <c r="E6" s="26"/>
      <c r="F6" s="26"/>
    </row>
    <row r="7" spans="1:6" ht="21.6" customHeight="1" x14ac:dyDescent="0.2">
      <c r="A7" s="25" t="s">
        <v>251</v>
      </c>
      <c r="B7" s="24" t="s">
        <v>252</v>
      </c>
      <c r="C7" s="144"/>
      <c r="D7" s="25"/>
      <c r="E7" s="25"/>
      <c r="F7" s="25"/>
    </row>
    <row r="8" spans="1:6" ht="16.5" x14ac:dyDescent="0.2">
      <c r="A8" s="5"/>
      <c r="C8" s="6"/>
      <c r="D8" s="6"/>
      <c r="E8" s="6"/>
      <c r="F8" s="6"/>
    </row>
  </sheetData>
  <mergeCells count="5">
    <mergeCell ref="A3:A4"/>
    <mergeCell ref="B3:B4"/>
    <mergeCell ref="A1:F1"/>
    <mergeCell ref="A2:F2"/>
    <mergeCell ref="C3:F3"/>
  </mergeCells>
  <phoneticPr fontId="9" type="noConversion"/>
  <printOptions horizontalCentered="1"/>
  <pageMargins left="0.59055118110236227" right="0.59055118110236227" top="0.98425196850393704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13"/>
  <sheetViews>
    <sheetView tabSelected="1" view="pageBreakPreview" zoomScaleNormal="100" workbookViewId="0">
      <selection activeCell="A8" sqref="A8"/>
    </sheetView>
  </sheetViews>
  <sheetFormatPr defaultRowHeight="12.75" x14ac:dyDescent="0.2"/>
  <cols>
    <col min="1" max="1" width="120.42578125" customWidth="1"/>
  </cols>
  <sheetData>
    <row r="1" spans="1:1" ht="18.75" x14ac:dyDescent="0.2">
      <c r="A1" s="45" t="s">
        <v>316</v>
      </c>
    </row>
    <row r="3" spans="1:1" ht="27" customHeight="1" x14ac:dyDescent="0.2">
      <c r="A3" s="74" t="s">
        <v>651</v>
      </c>
    </row>
    <row r="4" spans="1:1" ht="39.950000000000003" customHeight="1" x14ac:dyDescent="0.2">
      <c r="A4" s="113" t="s">
        <v>652</v>
      </c>
    </row>
    <row r="5" spans="1:1" ht="30" customHeight="1" x14ac:dyDescent="0.2">
      <c r="A5" s="4" t="s">
        <v>653</v>
      </c>
    </row>
    <row r="6" spans="1:1" ht="29.45" customHeight="1" x14ac:dyDescent="0.2">
      <c r="A6" s="4" t="s">
        <v>654</v>
      </c>
    </row>
    <row r="7" spans="1:1" ht="30" customHeight="1" x14ac:dyDescent="0.2">
      <c r="A7" s="74" t="s">
        <v>655</v>
      </c>
    </row>
    <row r="8" spans="1:1" ht="28.9" customHeight="1" x14ac:dyDescent="0.2">
      <c r="A8" s="74" t="s">
        <v>656</v>
      </c>
    </row>
    <row r="9" spans="1:1" ht="28.15" customHeight="1" x14ac:dyDescent="0.2">
      <c r="A9" s="4" t="s">
        <v>657</v>
      </c>
    </row>
    <row r="10" spans="1:1" ht="25.15" customHeight="1" x14ac:dyDescent="0.2">
      <c r="A10" s="74" t="s">
        <v>658</v>
      </c>
    </row>
    <row r="11" spans="1:1" ht="27.6" customHeight="1" x14ac:dyDescent="0.2">
      <c r="A11" s="4" t="s">
        <v>449</v>
      </c>
    </row>
    <row r="12" spans="1:1" ht="25.15" customHeight="1" x14ac:dyDescent="0.2">
      <c r="A12" s="74" t="s">
        <v>450</v>
      </c>
    </row>
    <row r="13" spans="1:1" ht="21" customHeight="1" x14ac:dyDescent="0.2">
      <c r="A13" s="7"/>
    </row>
  </sheetData>
  <phoneticPr fontId="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Q5"/>
  <sheetViews>
    <sheetView view="pageBreakPreview" topLeftCell="A2" zoomScale="85" zoomScaleNormal="85" zoomScaleSheetLayoutView="85" workbookViewId="0">
      <selection activeCell="M23" sqref="M23"/>
    </sheetView>
  </sheetViews>
  <sheetFormatPr defaultRowHeight="12.75" x14ac:dyDescent="0.2"/>
  <cols>
    <col min="1" max="1" width="4.7109375" customWidth="1"/>
    <col min="2" max="2" width="14.7109375" customWidth="1"/>
    <col min="3" max="3" width="12" customWidth="1"/>
    <col min="4" max="4" width="8.140625" customWidth="1"/>
    <col min="5" max="5" width="11.85546875" customWidth="1"/>
    <col min="6" max="6" width="8.85546875" customWidth="1"/>
    <col min="7" max="7" width="8.7109375" customWidth="1"/>
    <col min="8" max="8" width="8.28515625" customWidth="1"/>
    <col min="9" max="9" width="12.140625" customWidth="1"/>
    <col min="10" max="10" width="14.28515625" customWidth="1"/>
    <col min="11" max="11" width="10.7109375" customWidth="1"/>
    <col min="12" max="12" width="9.5703125" customWidth="1"/>
    <col min="13" max="13" width="11.42578125" customWidth="1"/>
    <col min="14" max="15" width="10.28515625" customWidth="1"/>
  </cols>
  <sheetData>
    <row r="1" spans="1:17" ht="16.5" x14ac:dyDescent="0.25">
      <c r="A1" s="410" t="s">
        <v>246</v>
      </c>
      <c r="B1" s="410"/>
      <c r="C1" s="410"/>
      <c r="D1" s="410"/>
      <c r="E1" s="410"/>
      <c r="F1" s="410"/>
      <c r="G1" s="410"/>
      <c r="H1" s="410"/>
      <c r="I1" s="410"/>
      <c r="J1" s="410"/>
      <c r="K1" s="411"/>
      <c r="L1" s="411"/>
      <c r="M1" s="411"/>
      <c r="N1" s="411"/>
      <c r="O1" s="411"/>
    </row>
    <row r="2" spans="1:17" ht="43.15" customHeight="1" x14ac:dyDescent="0.2">
      <c r="A2" s="607" t="s">
        <v>624</v>
      </c>
      <c r="B2" s="607"/>
      <c r="C2" s="607"/>
      <c r="D2" s="607"/>
      <c r="E2" s="607"/>
      <c r="F2" s="607"/>
      <c r="G2" s="607"/>
      <c r="H2" s="607"/>
      <c r="I2" s="607"/>
      <c r="J2" s="607"/>
      <c r="K2" s="608"/>
      <c r="L2" s="608"/>
      <c r="M2" s="608"/>
      <c r="N2" s="608"/>
      <c r="O2" s="608"/>
    </row>
    <row r="3" spans="1:17" ht="192" customHeight="1" x14ac:dyDescent="0.2">
      <c r="A3" s="91" t="s">
        <v>275</v>
      </c>
      <c r="B3" s="91" t="s">
        <v>625</v>
      </c>
      <c r="C3" s="91" t="s">
        <v>626</v>
      </c>
      <c r="D3" s="91" t="s">
        <v>627</v>
      </c>
      <c r="E3" s="91" t="s">
        <v>628</v>
      </c>
      <c r="F3" s="91" t="s">
        <v>629</v>
      </c>
      <c r="G3" s="91" t="s">
        <v>630</v>
      </c>
      <c r="H3" s="91" t="s">
        <v>637</v>
      </c>
      <c r="I3" s="91" t="s">
        <v>631</v>
      </c>
      <c r="J3" s="91" t="s">
        <v>632</v>
      </c>
      <c r="K3" s="91" t="s">
        <v>633</v>
      </c>
      <c r="L3" s="91" t="s">
        <v>634</v>
      </c>
      <c r="M3" s="91" t="s">
        <v>635</v>
      </c>
      <c r="N3" s="91" t="s">
        <v>638</v>
      </c>
      <c r="O3" s="91" t="s">
        <v>636</v>
      </c>
      <c r="P3" s="92"/>
      <c r="Q3" s="92"/>
    </row>
    <row r="4" spans="1:17" ht="13.15" customHeight="1" x14ac:dyDescent="0.2">
      <c r="A4" s="86">
        <v>1</v>
      </c>
      <c r="B4" s="93"/>
      <c r="C4" s="93"/>
      <c r="D4" s="93"/>
      <c r="E4" s="93"/>
      <c r="F4" s="93"/>
      <c r="G4" s="93"/>
      <c r="H4" s="94"/>
      <c r="I4" s="93"/>
      <c r="J4" s="93"/>
      <c r="K4" s="18"/>
      <c r="L4" s="18"/>
      <c r="M4" s="18"/>
      <c r="N4" s="18"/>
      <c r="O4" s="18"/>
    </row>
    <row r="5" spans="1:17" ht="15.75" x14ac:dyDescent="0.2">
      <c r="A5" s="86">
        <v>2</v>
      </c>
      <c r="B5" s="93"/>
      <c r="C5" s="93"/>
      <c r="D5" s="93"/>
      <c r="E5" s="93"/>
      <c r="F5" s="93"/>
      <c r="G5" s="93"/>
      <c r="H5" s="93"/>
      <c r="I5" s="93"/>
      <c r="J5" s="93"/>
      <c r="K5" s="18"/>
      <c r="L5" s="18"/>
      <c r="M5" s="18"/>
      <c r="N5" s="18"/>
      <c r="O5" s="18"/>
    </row>
  </sheetData>
  <mergeCells count="2">
    <mergeCell ref="A1:O1"/>
    <mergeCell ref="A2:O2"/>
  </mergeCells>
  <pageMargins left="0.31496062992125984" right="0.31496062992125984" top="0.74803149606299213" bottom="0.35433070866141736" header="0.31496062992125984" footer="0.31496062992125984"/>
  <pageSetup paperSize="9" scale="92" orientation="landscape" r:id="rId1"/>
  <headerFooter>
    <oddFooter>&amp;C&amp;P&amp;R&amp;A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theme="8" tint="0.39997558519241921"/>
    <pageSetUpPr fitToPage="1"/>
  </sheetPr>
  <dimension ref="A1:I36"/>
  <sheetViews>
    <sheetView view="pageBreakPreview" zoomScaleNormal="100" workbookViewId="0">
      <pane ySplit="6" topLeftCell="A24" activePane="bottomLeft" state="frozen"/>
      <selection activeCell="D95" sqref="D95"/>
      <selection pane="bottomLeft" activeCell="N24" sqref="N24"/>
    </sheetView>
  </sheetViews>
  <sheetFormatPr defaultRowHeight="12.75" x14ac:dyDescent="0.2"/>
  <cols>
    <col min="1" max="1" width="43.5703125" customWidth="1"/>
    <col min="2" max="2" width="13.42578125" customWidth="1"/>
    <col min="3" max="3" width="8.28515625" customWidth="1"/>
    <col min="4" max="4" width="7.85546875" customWidth="1"/>
    <col min="5" max="5" width="7.7109375" customWidth="1"/>
    <col min="6" max="6" width="8.140625" customWidth="1"/>
    <col min="7" max="7" width="12.7109375" customWidth="1"/>
    <col min="8" max="8" width="11.28515625" customWidth="1"/>
    <col min="9" max="9" width="12.28515625" customWidth="1"/>
  </cols>
  <sheetData>
    <row r="1" spans="1:9" ht="16.5" x14ac:dyDescent="0.25">
      <c r="A1" s="414" t="s">
        <v>467</v>
      </c>
      <c r="B1" s="415"/>
      <c r="C1" s="415"/>
      <c r="D1" s="415"/>
      <c r="E1" s="415"/>
      <c r="F1" s="415"/>
      <c r="G1" s="415"/>
      <c r="H1" s="415"/>
      <c r="I1" s="415"/>
    </row>
    <row r="2" spans="1:9" ht="16.5" x14ac:dyDescent="0.2">
      <c r="A2" s="400" t="s">
        <v>468</v>
      </c>
      <c r="B2" s="573"/>
      <c r="C2" s="573"/>
      <c r="D2" s="573"/>
      <c r="E2" s="573"/>
      <c r="F2" s="573"/>
      <c r="G2" s="573"/>
      <c r="H2" s="573"/>
      <c r="I2" s="573"/>
    </row>
    <row r="3" spans="1:9" ht="22.15" customHeight="1" thickBot="1" x14ac:dyDescent="0.25">
      <c r="A3" s="609" t="s">
        <v>469</v>
      </c>
      <c r="B3" s="610"/>
      <c r="C3" s="610"/>
      <c r="D3" s="610"/>
      <c r="E3" s="610"/>
      <c r="F3" s="610"/>
      <c r="G3" s="610"/>
      <c r="H3" s="610"/>
      <c r="I3" s="610"/>
    </row>
    <row r="4" spans="1:9" ht="36.6" customHeight="1" x14ac:dyDescent="0.2">
      <c r="A4" s="403" t="s">
        <v>566</v>
      </c>
      <c r="B4" s="446" t="s">
        <v>570</v>
      </c>
      <c r="C4" s="446" t="s">
        <v>537</v>
      </c>
      <c r="D4" s="613"/>
      <c r="E4" s="613"/>
      <c r="F4" s="613"/>
      <c r="G4" s="446" t="s">
        <v>455</v>
      </c>
      <c r="H4" s="613"/>
      <c r="I4" s="614"/>
    </row>
    <row r="5" spans="1:9" ht="16.5" x14ac:dyDescent="0.2">
      <c r="A5" s="445"/>
      <c r="B5" s="447"/>
      <c r="C5" s="145">
        <v>2017</v>
      </c>
      <c r="D5" s="145">
        <v>2018</v>
      </c>
      <c r="E5" s="145">
        <v>2019</v>
      </c>
      <c r="F5" s="145">
        <v>2020</v>
      </c>
      <c r="G5" s="187" t="s">
        <v>764</v>
      </c>
      <c r="H5" s="188" t="s">
        <v>867</v>
      </c>
      <c r="I5" s="188" t="s">
        <v>906</v>
      </c>
    </row>
    <row r="6" spans="1:9" ht="17.25" thickBot="1" x14ac:dyDescent="0.25">
      <c r="A6" s="127">
        <v>1</v>
      </c>
      <c r="B6" s="141">
        <v>2</v>
      </c>
      <c r="C6" s="141">
        <v>3</v>
      </c>
      <c r="D6" s="141">
        <v>4</v>
      </c>
      <c r="E6" s="141">
        <v>5</v>
      </c>
      <c r="F6" s="141">
        <v>6</v>
      </c>
      <c r="G6" s="141">
        <v>7</v>
      </c>
      <c r="H6" s="141">
        <v>8</v>
      </c>
      <c r="I6" s="142">
        <v>9</v>
      </c>
    </row>
    <row r="7" spans="1:9" ht="36.6" customHeight="1" x14ac:dyDescent="0.2">
      <c r="A7" s="143" t="s">
        <v>97</v>
      </c>
      <c r="B7" s="131" t="s">
        <v>65</v>
      </c>
      <c r="C7" s="189">
        <v>1103174</v>
      </c>
      <c r="D7" s="189">
        <v>1134000</v>
      </c>
      <c r="E7" s="189">
        <v>1173058</v>
      </c>
      <c r="F7" s="189">
        <v>1132317</v>
      </c>
      <c r="G7" s="190">
        <f>D7/C7*100</f>
        <v>102.79430080839469</v>
      </c>
      <c r="H7" s="190">
        <f>E7/D7*100</f>
        <v>103.44426807760141</v>
      </c>
      <c r="I7" s="191">
        <f>F7/E7*100</f>
        <v>96.526940696879436</v>
      </c>
    </row>
    <row r="8" spans="1:9" ht="19.149999999999999" customHeight="1" x14ac:dyDescent="0.2">
      <c r="A8" s="144" t="s">
        <v>79</v>
      </c>
      <c r="B8" s="131" t="s">
        <v>65</v>
      </c>
      <c r="C8" s="192"/>
      <c r="D8" s="192"/>
      <c r="E8" s="192"/>
      <c r="F8" s="192"/>
      <c r="G8" s="189"/>
      <c r="H8" s="190"/>
      <c r="I8" s="191"/>
    </row>
    <row r="9" spans="1:9" ht="35.450000000000003" customHeight="1" x14ac:dyDescent="0.2">
      <c r="A9" s="144" t="s">
        <v>80</v>
      </c>
      <c r="B9" s="131" t="s">
        <v>57</v>
      </c>
      <c r="C9" s="192">
        <f>1103174/23.717</f>
        <v>46514.061643546826</v>
      </c>
      <c r="D9" s="193">
        <f>D7/23.511</f>
        <v>48232.742120709459</v>
      </c>
      <c r="E9" s="193">
        <f>E7/23.15</f>
        <v>50672.051835853134</v>
      </c>
      <c r="F9" s="193">
        <f>F7/22.833</f>
        <v>49591.249507292079</v>
      </c>
      <c r="G9" s="190">
        <f t="shared" ref="G9:G25" si="0">D9/C9*100</f>
        <v>103.69496968536842</v>
      </c>
      <c r="H9" s="190">
        <f t="shared" ref="H9:H25" si="1">E9/D9*100</f>
        <v>105.05737307872513</v>
      </c>
      <c r="I9" s="191">
        <f t="shared" ref="I9:I25" si="2">F9/E9*100</f>
        <v>97.867064211131222</v>
      </c>
    </row>
    <row r="10" spans="1:9" ht="33" x14ac:dyDescent="0.2">
      <c r="A10" s="144" t="s">
        <v>98</v>
      </c>
      <c r="B10" s="75" t="s">
        <v>65</v>
      </c>
      <c r="C10" s="192" t="s">
        <v>682</v>
      </c>
      <c r="D10" s="192" t="s">
        <v>682</v>
      </c>
      <c r="E10" s="192" t="s">
        <v>682</v>
      </c>
      <c r="F10" s="192" t="s">
        <v>682</v>
      </c>
      <c r="G10" s="190" t="e">
        <f t="shared" si="0"/>
        <v>#VALUE!</v>
      </c>
      <c r="H10" s="190" t="e">
        <f t="shared" si="1"/>
        <v>#VALUE!</v>
      </c>
      <c r="I10" s="191" t="e">
        <f t="shared" si="2"/>
        <v>#VALUE!</v>
      </c>
    </row>
    <row r="11" spans="1:9" ht="16.5" x14ac:dyDescent="0.2">
      <c r="A11" s="144" t="s">
        <v>79</v>
      </c>
      <c r="B11" s="131" t="s">
        <v>65</v>
      </c>
      <c r="C11" s="192"/>
      <c r="D11" s="192"/>
      <c r="E11" s="192"/>
      <c r="F11" s="192"/>
      <c r="G11" s="189"/>
      <c r="H11" s="190"/>
      <c r="I11" s="191"/>
    </row>
    <row r="12" spans="1:9" ht="33" x14ac:dyDescent="0.2">
      <c r="A12" s="144" t="s">
        <v>99</v>
      </c>
      <c r="B12" s="75" t="s">
        <v>57</v>
      </c>
      <c r="C12" s="193" t="s">
        <v>682</v>
      </c>
      <c r="D12" s="193" t="s">
        <v>682</v>
      </c>
      <c r="E12" s="318" t="s">
        <v>682</v>
      </c>
      <c r="F12" s="318" t="s">
        <v>682</v>
      </c>
      <c r="G12" s="190" t="e">
        <f t="shared" si="0"/>
        <v>#VALUE!</v>
      </c>
      <c r="H12" s="190" t="e">
        <f t="shared" si="1"/>
        <v>#VALUE!</v>
      </c>
      <c r="I12" s="191" t="e">
        <f t="shared" si="2"/>
        <v>#VALUE!</v>
      </c>
    </row>
    <row r="13" spans="1:9" ht="37.15" customHeight="1" x14ac:dyDescent="0.2">
      <c r="A13" s="144" t="s">
        <v>101</v>
      </c>
      <c r="B13" s="75" t="s">
        <v>65</v>
      </c>
      <c r="C13" s="192">
        <v>169301</v>
      </c>
      <c r="D13" s="192">
        <v>170624.2</v>
      </c>
      <c r="E13" s="192">
        <v>275914</v>
      </c>
      <c r="F13" s="192">
        <f>(C13+D13+E13)/3</f>
        <v>205279.73333333331</v>
      </c>
      <c r="G13" s="190">
        <f t="shared" si="0"/>
        <v>100.78156655896895</v>
      </c>
      <c r="H13" s="190">
        <f t="shared" si="1"/>
        <v>161.70859702199337</v>
      </c>
      <c r="I13" s="191">
        <f t="shared" si="2"/>
        <v>74.399897552619038</v>
      </c>
    </row>
    <row r="14" spans="1:9" ht="18.600000000000001" customHeight="1" x14ac:dyDescent="0.2">
      <c r="A14" s="144" t="s">
        <v>456</v>
      </c>
      <c r="B14" s="75" t="s">
        <v>57</v>
      </c>
      <c r="C14" s="192">
        <f>C13/23.717</f>
        <v>7138.3817514862758</v>
      </c>
      <c r="D14" s="192">
        <f>D13/23.511</f>
        <v>7257.2072646846163</v>
      </c>
      <c r="E14" s="192">
        <f>E13/23.15</f>
        <v>11918.5313174946</v>
      </c>
      <c r="F14" s="192">
        <f>F13/22.833</f>
        <v>8990.4845326209143</v>
      </c>
      <c r="G14" s="190">
        <f t="shared" si="0"/>
        <v>101.66460014797612</v>
      </c>
      <c r="H14" s="190">
        <f t="shared" si="1"/>
        <v>164.2302732001765</v>
      </c>
      <c r="I14" s="191">
        <f t="shared" si="2"/>
        <v>75.432822158416812</v>
      </c>
    </row>
    <row r="15" spans="1:9" ht="16.5" x14ac:dyDescent="0.2">
      <c r="A15" s="144" t="s">
        <v>53</v>
      </c>
      <c r="B15" s="118"/>
      <c r="C15" s="192"/>
      <c r="D15" s="192"/>
      <c r="E15" s="192"/>
      <c r="F15" s="192"/>
      <c r="G15" s="190"/>
      <c r="H15" s="190"/>
      <c r="I15" s="191"/>
    </row>
    <row r="16" spans="1:9" ht="16.5" x14ac:dyDescent="0.2">
      <c r="A16" s="144" t="s">
        <v>457</v>
      </c>
      <c r="B16" s="75" t="s">
        <v>65</v>
      </c>
      <c r="C16" s="192">
        <v>20943</v>
      </c>
      <c r="D16" s="192" t="s">
        <v>682</v>
      </c>
      <c r="E16" s="192" t="s">
        <v>682</v>
      </c>
      <c r="F16" s="192" t="s">
        <v>682</v>
      </c>
      <c r="G16" s="190" t="e">
        <f t="shared" si="0"/>
        <v>#VALUE!</v>
      </c>
      <c r="H16" s="190" t="e">
        <f t="shared" si="1"/>
        <v>#VALUE!</v>
      </c>
      <c r="I16" s="191" t="e">
        <f t="shared" si="2"/>
        <v>#VALUE!</v>
      </c>
    </row>
    <row r="17" spans="1:9" ht="16.5" x14ac:dyDescent="0.2">
      <c r="A17" s="144" t="s">
        <v>458</v>
      </c>
      <c r="B17" s="75" t="s">
        <v>78</v>
      </c>
      <c r="C17" s="192"/>
      <c r="D17" s="192"/>
      <c r="E17" s="192"/>
      <c r="F17" s="192"/>
      <c r="G17" s="189"/>
      <c r="H17" s="189"/>
      <c r="I17" s="191"/>
    </row>
    <row r="18" spans="1:9" ht="16.5" x14ac:dyDescent="0.2">
      <c r="A18" s="144" t="s">
        <v>459</v>
      </c>
      <c r="B18" s="75" t="s">
        <v>83</v>
      </c>
      <c r="C18" s="192" t="s">
        <v>682</v>
      </c>
      <c r="D18" s="192" t="s">
        <v>682</v>
      </c>
      <c r="E18" s="192" t="s">
        <v>682</v>
      </c>
      <c r="F18" s="192" t="s">
        <v>682</v>
      </c>
      <c r="G18" s="189" t="e">
        <f>D18/C18*100</f>
        <v>#VALUE!</v>
      </c>
      <c r="H18" s="189" t="e">
        <f t="shared" ref="H18:I18" si="3">E18/D18*100</f>
        <v>#VALUE!</v>
      </c>
      <c r="I18" s="189" t="e">
        <f t="shared" si="3"/>
        <v>#VALUE!</v>
      </c>
    </row>
    <row r="19" spans="1:9" ht="33" x14ac:dyDescent="0.2">
      <c r="A19" s="144" t="s">
        <v>460</v>
      </c>
      <c r="B19" s="75" t="s">
        <v>83</v>
      </c>
      <c r="C19" s="192"/>
      <c r="D19" s="192"/>
      <c r="E19" s="192"/>
      <c r="F19" s="192"/>
      <c r="G19" s="189" t="e">
        <f t="shared" si="0"/>
        <v>#DIV/0!</v>
      </c>
      <c r="H19" s="189" t="e">
        <f t="shared" si="1"/>
        <v>#DIV/0!</v>
      </c>
      <c r="I19" s="191" t="e">
        <f t="shared" si="2"/>
        <v>#DIV/0!</v>
      </c>
    </row>
    <row r="20" spans="1:9" ht="16.5" x14ac:dyDescent="0.2">
      <c r="A20" s="144" t="s">
        <v>461</v>
      </c>
      <c r="B20" s="75" t="s">
        <v>83</v>
      </c>
      <c r="C20" s="192" t="s">
        <v>682</v>
      </c>
      <c r="D20" s="192" t="s">
        <v>682</v>
      </c>
      <c r="E20" s="192" t="s">
        <v>682</v>
      </c>
      <c r="F20" s="192" t="s">
        <v>682</v>
      </c>
      <c r="G20" s="189" t="e">
        <f t="shared" si="0"/>
        <v>#VALUE!</v>
      </c>
      <c r="H20" s="189" t="e">
        <f t="shared" si="1"/>
        <v>#VALUE!</v>
      </c>
      <c r="I20" s="189" t="e">
        <f t="shared" si="2"/>
        <v>#VALUE!</v>
      </c>
    </row>
    <row r="21" spans="1:9" ht="16.5" x14ac:dyDescent="0.2">
      <c r="A21" s="144" t="s">
        <v>462</v>
      </c>
      <c r="B21" s="75" t="s">
        <v>78</v>
      </c>
      <c r="C21" s="192">
        <v>132356.70000000001</v>
      </c>
      <c r="D21" s="192">
        <v>134654.1</v>
      </c>
      <c r="E21" s="192">
        <v>240713.1</v>
      </c>
      <c r="F21" s="192">
        <v>101743.93700000001</v>
      </c>
      <c r="G21" s="190">
        <f t="shared" si="0"/>
        <v>101.73576403763467</v>
      </c>
      <c r="H21" s="190">
        <f t="shared" si="1"/>
        <v>178.76403317834362</v>
      </c>
      <c r="I21" s="191">
        <f t="shared" si="2"/>
        <v>42.267719122889446</v>
      </c>
    </row>
    <row r="22" spans="1:9" ht="16.5" x14ac:dyDescent="0.2">
      <c r="A22" s="144" t="s">
        <v>463</v>
      </c>
      <c r="B22" s="75" t="s">
        <v>83</v>
      </c>
      <c r="C22" s="192">
        <v>2289.1999999999998</v>
      </c>
      <c r="D22" s="192" t="s">
        <v>682</v>
      </c>
      <c r="E22" s="192" t="s">
        <v>682</v>
      </c>
      <c r="F22" s="192">
        <v>992.197</v>
      </c>
      <c r="G22" s="190" t="e">
        <f>D22/C22*100</f>
        <v>#VALUE!</v>
      </c>
      <c r="H22" s="190" t="e">
        <f t="shared" si="1"/>
        <v>#VALUE!</v>
      </c>
      <c r="I22" s="190" t="e">
        <f t="shared" si="2"/>
        <v>#VALUE!</v>
      </c>
    </row>
    <row r="23" spans="1:9" ht="16.5" x14ac:dyDescent="0.2">
      <c r="A23" s="144" t="s">
        <v>464</v>
      </c>
      <c r="B23" s="75" t="s">
        <v>83</v>
      </c>
      <c r="C23" s="192">
        <v>10965.2</v>
      </c>
      <c r="D23" s="192">
        <v>10467.700000000001</v>
      </c>
      <c r="E23" s="192">
        <v>10228.200000000001</v>
      </c>
      <c r="F23" s="192" t="s">
        <v>682</v>
      </c>
      <c r="G23" s="190">
        <f t="shared" si="0"/>
        <v>95.462919053004043</v>
      </c>
      <c r="H23" s="190">
        <f t="shared" si="1"/>
        <v>97.712009323920242</v>
      </c>
      <c r="I23" s="191" t="e">
        <f t="shared" si="2"/>
        <v>#VALUE!</v>
      </c>
    </row>
    <row r="24" spans="1:9" ht="16.5" x14ac:dyDescent="0.2">
      <c r="A24" s="144" t="s">
        <v>465</v>
      </c>
      <c r="B24" s="75" t="s">
        <v>83</v>
      </c>
      <c r="C24" s="192"/>
      <c r="D24" s="192"/>
      <c r="E24" s="192"/>
      <c r="F24" s="192"/>
      <c r="G24" s="190"/>
      <c r="H24" s="190"/>
      <c r="I24" s="191"/>
    </row>
    <row r="25" spans="1:9" ht="17.25" thickBot="1" x14ac:dyDescent="0.25">
      <c r="A25" s="144" t="s">
        <v>466</v>
      </c>
      <c r="B25" s="75" t="s">
        <v>83</v>
      </c>
      <c r="C25" s="192">
        <v>9062</v>
      </c>
      <c r="D25" s="192">
        <v>7062.7</v>
      </c>
      <c r="E25" s="192">
        <v>5308</v>
      </c>
      <c r="F25" s="192" t="s">
        <v>682</v>
      </c>
      <c r="G25" s="190">
        <f t="shared" si="0"/>
        <v>77.937541381593462</v>
      </c>
      <c r="H25" s="190">
        <f t="shared" si="1"/>
        <v>75.155393829555265</v>
      </c>
      <c r="I25" s="191" t="e">
        <f t="shared" si="2"/>
        <v>#VALUE!</v>
      </c>
    </row>
    <row r="26" spans="1:9" ht="51.6" customHeight="1" x14ac:dyDescent="0.2">
      <c r="A26" s="145" t="s">
        <v>640</v>
      </c>
      <c r="B26" s="75"/>
      <c r="C26" s="192"/>
      <c r="D26" s="192"/>
      <c r="E26" s="192"/>
      <c r="F26" s="192"/>
      <c r="G26" s="446" t="s">
        <v>639</v>
      </c>
      <c r="H26" s="613"/>
      <c r="I26" s="614"/>
    </row>
    <row r="27" spans="1:9" ht="49.5" x14ac:dyDescent="0.2">
      <c r="A27" s="144" t="s">
        <v>641</v>
      </c>
      <c r="B27" s="75" t="s">
        <v>642</v>
      </c>
      <c r="C27" s="192">
        <v>404.6</v>
      </c>
      <c r="D27" s="192">
        <v>436.6</v>
      </c>
      <c r="E27" s="192">
        <v>530.79999999999995</v>
      </c>
      <c r="F27" s="193">
        <f>12361/22.833</f>
        <v>541.36556738054571</v>
      </c>
      <c r="G27" s="192">
        <f>D27/C27*100</f>
        <v>107.9090459713297</v>
      </c>
      <c r="H27" s="193">
        <f>E27/D27*100</f>
        <v>121.57581310123682</v>
      </c>
      <c r="I27" s="259">
        <f>F27/E27*100</f>
        <v>101.99049875292874</v>
      </c>
    </row>
    <row r="28" spans="1:9" ht="54.6" customHeight="1" x14ac:dyDescent="0.2">
      <c r="A28" s="144" t="s">
        <v>643</v>
      </c>
      <c r="B28" s="75"/>
      <c r="C28" s="192"/>
      <c r="D28" s="192"/>
      <c r="E28" s="192"/>
      <c r="F28" s="192"/>
      <c r="G28" s="192"/>
      <c r="H28" s="192"/>
      <c r="I28" s="260"/>
    </row>
    <row r="29" spans="1:9" ht="49.5" x14ac:dyDescent="0.2">
      <c r="A29" s="144" t="s">
        <v>648</v>
      </c>
      <c r="B29" s="75" t="s">
        <v>645</v>
      </c>
      <c r="C29" s="319">
        <v>0.84</v>
      </c>
      <c r="D29" s="319">
        <v>1.827</v>
      </c>
      <c r="E29" s="319">
        <f>3/2.315</f>
        <v>1.2958963282937366</v>
      </c>
      <c r="F29" s="319">
        <f>5/22.833</f>
        <v>0.21898129899706567</v>
      </c>
      <c r="G29" s="192" t="s">
        <v>682</v>
      </c>
      <c r="H29" s="193">
        <f t="shared" ref="H29:I31" si="4">E29/D29*100</f>
        <v>70.930286168239547</v>
      </c>
      <c r="I29" s="259">
        <f t="shared" si="4"/>
        <v>16.898056905940233</v>
      </c>
    </row>
    <row r="30" spans="1:9" ht="36" customHeight="1" x14ac:dyDescent="0.2">
      <c r="A30" s="144" t="s">
        <v>647</v>
      </c>
      <c r="B30" s="75" t="s">
        <v>686</v>
      </c>
      <c r="C30" s="319">
        <v>0.42</v>
      </c>
      <c r="D30" s="319">
        <v>0.42</v>
      </c>
      <c r="E30" s="319">
        <f>3/23.15</f>
        <v>0.12958963282937366</v>
      </c>
      <c r="F30" s="319">
        <f>2/22.833</f>
        <v>8.759251959882626E-2</v>
      </c>
      <c r="G30" s="192" t="s">
        <v>682</v>
      </c>
      <c r="H30" s="193">
        <f t="shared" si="4"/>
        <v>30.854674483184208</v>
      </c>
      <c r="I30" s="261">
        <f t="shared" si="4"/>
        <v>67.59222762376092</v>
      </c>
    </row>
    <row r="31" spans="1:9" ht="34.9" customHeight="1" x14ac:dyDescent="0.2">
      <c r="A31" s="144" t="s">
        <v>646</v>
      </c>
      <c r="B31" s="75" t="s">
        <v>686</v>
      </c>
      <c r="C31" s="319">
        <v>0.42</v>
      </c>
      <c r="D31" s="319">
        <v>0.42</v>
      </c>
      <c r="E31" s="319">
        <f>1/23.15</f>
        <v>4.3196544276457888E-2</v>
      </c>
      <c r="F31" s="319">
        <f>1/22.833</f>
        <v>4.379625979941313E-2</v>
      </c>
      <c r="G31" s="192" t="s">
        <v>682</v>
      </c>
      <c r="H31" s="193">
        <f t="shared" si="4"/>
        <v>10.284891494394735</v>
      </c>
      <c r="I31" s="259">
        <f t="shared" si="4"/>
        <v>101.38834143564139</v>
      </c>
    </row>
    <row r="32" spans="1:9" x14ac:dyDescent="0.2">
      <c r="A32" s="194"/>
      <c r="B32" s="103"/>
      <c r="C32" s="195"/>
      <c r="D32" s="195"/>
      <c r="E32" s="195"/>
      <c r="F32" s="195"/>
      <c r="G32" s="195"/>
      <c r="H32" s="195"/>
      <c r="I32" s="195"/>
    </row>
    <row r="33" spans="1:9" ht="13.5" x14ac:dyDescent="0.25">
      <c r="A33" s="615" t="s">
        <v>100</v>
      </c>
      <c r="B33" s="616"/>
      <c r="C33" s="616"/>
      <c r="D33" s="616"/>
      <c r="E33" s="616"/>
      <c r="F33" s="616"/>
      <c r="G33" s="616"/>
      <c r="H33" s="616"/>
      <c r="I33" s="616"/>
    </row>
    <row r="34" spans="1:9" ht="34.9" customHeight="1" x14ac:dyDescent="0.25">
      <c r="A34" s="611" t="s">
        <v>644</v>
      </c>
      <c r="B34" s="612"/>
      <c r="C34" s="612"/>
      <c r="D34" s="612"/>
      <c r="E34" s="612"/>
      <c r="F34" s="612"/>
      <c r="G34" s="612"/>
      <c r="H34" s="612"/>
      <c r="I34" s="612"/>
    </row>
    <row r="35" spans="1:9" ht="16.5" x14ac:dyDescent="0.25">
      <c r="A35" s="9"/>
      <c r="I35" s="1"/>
    </row>
    <row r="36" spans="1:9" x14ac:dyDescent="0.2">
      <c r="I36" s="1"/>
    </row>
  </sheetData>
  <mergeCells count="10">
    <mergeCell ref="A1:I1"/>
    <mergeCell ref="A3:I3"/>
    <mergeCell ref="A2:I2"/>
    <mergeCell ref="A34:I34"/>
    <mergeCell ref="A4:A5"/>
    <mergeCell ref="B4:B5"/>
    <mergeCell ref="C4:F4"/>
    <mergeCell ref="G4:I4"/>
    <mergeCell ref="A33:I33"/>
    <mergeCell ref="G26:I26"/>
  </mergeCells>
  <phoneticPr fontId="9" type="noConversion"/>
  <printOptions horizontalCentered="1"/>
  <pageMargins left="0.59055118110236227" right="0.59055118110236227" top="0.78740157480314965" bottom="0.59055118110236227" header="0.31496062992125984" footer="0.31496062992125984"/>
  <pageSetup paperSize="9" scale="73" orientation="portrait" r:id="rId1"/>
  <headerFooter alignWithMargins="0">
    <oddFooter>&amp;C&amp;P&amp;R&amp;A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51"/>
  <sheetViews>
    <sheetView view="pageBreakPreview" zoomScale="68" zoomScaleNormal="100" zoomScaleSheetLayoutView="68" workbookViewId="0">
      <pane ySplit="5" topLeftCell="A22" activePane="bottomLeft" state="frozen"/>
      <selection activeCell="A2" sqref="A2:O2"/>
      <selection pane="bottomLeft" activeCell="I26" sqref="I26"/>
    </sheetView>
  </sheetViews>
  <sheetFormatPr defaultRowHeight="12.75" x14ac:dyDescent="0.2"/>
  <cols>
    <col min="1" max="1" width="100" customWidth="1"/>
    <col min="2" max="2" width="17.5703125" customWidth="1"/>
    <col min="3" max="4" width="12.7109375" customWidth="1"/>
    <col min="254" max="254" width="65" customWidth="1"/>
    <col min="255" max="255" width="15.85546875" customWidth="1"/>
    <col min="510" max="510" width="65" customWidth="1"/>
    <col min="511" max="511" width="15.85546875" customWidth="1"/>
    <col min="766" max="766" width="65" customWidth="1"/>
    <col min="767" max="767" width="15.85546875" customWidth="1"/>
    <col min="1022" max="1022" width="65" customWidth="1"/>
    <col min="1023" max="1023" width="15.85546875" customWidth="1"/>
    <col min="1278" max="1278" width="65" customWidth="1"/>
    <col min="1279" max="1279" width="15.85546875" customWidth="1"/>
    <col min="1534" max="1534" width="65" customWidth="1"/>
    <col min="1535" max="1535" width="15.85546875" customWidth="1"/>
    <col min="1790" max="1790" width="65" customWidth="1"/>
    <col min="1791" max="1791" width="15.85546875" customWidth="1"/>
    <col min="2046" max="2046" width="65" customWidth="1"/>
    <col min="2047" max="2047" width="15.85546875" customWidth="1"/>
    <col min="2302" max="2302" width="65" customWidth="1"/>
    <col min="2303" max="2303" width="15.85546875" customWidth="1"/>
    <col min="2558" max="2558" width="65" customWidth="1"/>
    <col min="2559" max="2559" width="15.85546875" customWidth="1"/>
    <col min="2814" max="2814" width="65" customWidth="1"/>
    <col min="2815" max="2815" width="15.85546875" customWidth="1"/>
    <col min="3070" max="3070" width="65" customWidth="1"/>
    <col min="3071" max="3071" width="15.85546875" customWidth="1"/>
    <col min="3326" max="3326" width="65" customWidth="1"/>
    <col min="3327" max="3327" width="15.85546875" customWidth="1"/>
    <col min="3582" max="3582" width="65" customWidth="1"/>
    <col min="3583" max="3583" width="15.85546875" customWidth="1"/>
    <col min="3838" max="3838" width="65" customWidth="1"/>
    <col min="3839" max="3839" width="15.85546875" customWidth="1"/>
    <col min="4094" max="4094" width="65" customWidth="1"/>
    <col min="4095" max="4095" width="15.85546875" customWidth="1"/>
    <col min="4350" max="4350" width="65" customWidth="1"/>
    <col min="4351" max="4351" width="15.85546875" customWidth="1"/>
    <col min="4606" max="4606" width="65" customWidth="1"/>
    <col min="4607" max="4607" width="15.85546875" customWidth="1"/>
    <col min="4862" max="4862" width="65" customWidth="1"/>
    <col min="4863" max="4863" width="15.85546875" customWidth="1"/>
    <col min="5118" max="5118" width="65" customWidth="1"/>
    <col min="5119" max="5119" width="15.85546875" customWidth="1"/>
    <col min="5374" max="5374" width="65" customWidth="1"/>
    <col min="5375" max="5375" width="15.85546875" customWidth="1"/>
    <col min="5630" max="5630" width="65" customWidth="1"/>
    <col min="5631" max="5631" width="15.85546875" customWidth="1"/>
    <col min="5886" max="5886" width="65" customWidth="1"/>
    <col min="5887" max="5887" width="15.85546875" customWidth="1"/>
    <col min="6142" max="6142" width="65" customWidth="1"/>
    <col min="6143" max="6143" width="15.85546875" customWidth="1"/>
    <col min="6398" max="6398" width="65" customWidth="1"/>
    <col min="6399" max="6399" width="15.85546875" customWidth="1"/>
    <col min="6654" max="6654" width="65" customWidth="1"/>
    <col min="6655" max="6655" width="15.85546875" customWidth="1"/>
    <col min="6910" max="6910" width="65" customWidth="1"/>
    <col min="6911" max="6911" width="15.85546875" customWidth="1"/>
    <col min="7166" max="7166" width="65" customWidth="1"/>
    <col min="7167" max="7167" width="15.85546875" customWidth="1"/>
    <col min="7422" max="7422" width="65" customWidth="1"/>
    <col min="7423" max="7423" width="15.85546875" customWidth="1"/>
    <col min="7678" max="7678" width="65" customWidth="1"/>
    <col min="7679" max="7679" width="15.85546875" customWidth="1"/>
    <col min="7934" max="7934" width="65" customWidth="1"/>
    <col min="7935" max="7935" width="15.85546875" customWidth="1"/>
    <col min="8190" max="8190" width="65" customWidth="1"/>
    <col min="8191" max="8191" width="15.85546875" customWidth="1"/>
    <col min="8446" max="8446" width="65" customWidth="1"/>
    <col min="8447" max="8447" width="15.85546875" customWidth="1"/>
    <col min="8702" max="8702" width="65" customWidth="1"/>
    <col min="8703" max="8703" width="15.85546875" customWidth="1"/>
    <col min="8958" max="8958" width="65" customWidth="1"/>
    <col min="8959" max="8959" width="15.85546875" customWidth="1"/>
    <col min="9214" max="9214" width="65" customWidth="1"/>
    <col min="9215" max="9215" width="15.85546875" customWidth="1"/>
    <col min="9470" max="9470" width="65" customWidth="1"/>
    <col min="9471" max="9471" width="15.85546875" customWidth="1"/>
    <col min="9726" max="9726" width="65" customWidth="1"/>
    <col min="9727" max="9727" width="15.85546875" customWidth="1"/>
    <col min="9982" max="9982" width="65" customWidth="1"/>
    <col min="9983" max="9983" width="15.85546875" customWidth="1"/>
    <col min="10238" max="10238" width="65" customWidth="1"/>
    <col min="10239" max="10239" width="15.85546875" customWidth="1"/>
    <col min="10494" max="10494" width="65" customWidth="1"/>
    <col min="10495" max="10495" width="15.85546875" customWidth="1"/>
    <col min="10750" max="10750" width="65" customWidth="1"/>
    <col min="10751" max="10751" width="15.85546875" customWidth="1"/>
    <col min="11006" max="11006" width="65" customWidth="1"/>
    <col min="11007" max="11007" width="15.85546875" customWidth="1"/>
    <col min="11262" max="11262" width="65" customWidth="1"/>
    <col min="11263" max="11263" width="15.85546875" customWidth="1"/>
    <col min="11518" max="11518" width="65" customWidth="1"/>
    <col min="11519" max="11519" width="15.85546875" customWidth="1"/>
    <col min="11774" max="11774" width="65" customWidth="1"/>
    <col min="11775" max="11775" width="15.85546875" customWidth="1"/>
    <col min="12030" max="12030" width="65" customWidth="1"/>
    <col min="12031" max="12031" width="15.85546875" customWidth="1"/>
    <col min="12286" max="12286" width="65" customWidth="1"/>
    <col min="12287" max="12287" width="15.85546875" customWidth="1"/>
    <col min="12542" max="12542" width="65" customWidth="1"/>
    <col min="12543" max="12543" width="15.85546875" customWidth="1"/>
    <col min="12798" max="12798" width="65" customWidth="1"/>
    <col min="12799" max="12799" width="15.85546875" customWidth="1"/>
    <col min="13054" max="13054" width="65" customWidth="1"/>
    <col min="13055" max="13055" width="15.85546875" customWidth="1"/>
    <col min="13310" max="13310" width="65" customWidth="1"/>
    <col min="13311" max="13311" width="15.85546875" customWidth="1"/>
    <col min="13566" max="13566" width="65" customWidth="1"/>
    <col min="13567" max="13567" width="15.85546875" customWidth="1"/>
    <col min="13822" max="13822" width="65" customWidth="1"/>
    <col min="13823" max="13823" width="15.85546875" customWidth="1"/>
    <col min="14078" max="14078" width="65" customWidth="1"/>
    <col min="14079" max="14079" width="15.85546875" customWidth="1"/>
    <col min="14334" max="14334" width="65" customWidth="1"/>
    <col min="14335" max="14335" width="15.85546875" customWidth="1"/>
    <col min="14590" max="14590" width="65" customWidth="1"/>
    <col min="14591" max="14591" width="15.85546875" customWidth="1"/>
    <col min="14846" max="14846" width="65" customWidth="1"/>
    <col min="14847" max="14847" width="15.85546875" customWidth="1"/>
    <col min="15102" max="15102" width="65" customWidth="1"/>
    <col min="15103" max="15103" width="15.85546875" customWidth="1"/>
    <col min="15358" max="15358" width="65" customWidth="1"/>
    <col min="15359" max="15359" width="15.85546875" customWidth="1"/>
    <col min="15614" max="15614" width="65" customWidth="1"/>
    <col min="15615" max="15615" width="15.85546875" customWidth="1"/>
    <col min="15870" max="15870" width="65" customWidth="1"/>
    <col min="15871" max="15871" width="15.85546875" customWidth="1"/>
    <col min="16126" max="16126" width="65" customWidth="1"/>
    <col min="16127" max="16127" width="15.85546875" customWidth="1"/>
  </cols>
  <sheetData>
    <row r="1" spans="1:4" ht="16.5" x14ac:dyDescent="0.25">
      <c r="A1" s="410" t="s">
        <v>102</v>
      </c>
      <c r="B1" s="524"/>
      <c r="C1" s="524"/>
      <c r="D1" s="524"/>
    </row>
    <row r="2" spans="1:4" ht="25.15" customHeight="1" thickBot="1" x14ac:dyDescent="0.25">
      <c r="A2" s="493" t="s">
        <v>475</v>
      </c>
      <c r="B2" s="494"/>
      <c r="C2" s="494"/>
      <c r="D2" s="494"/>
    </row>
    <row r="3" spans="1:4" ht="16.5" x14ac:dyDescent="0.2">
      <c r="A3" s="617" t="s">
        <v>470</v>
      </c>
      <c r="B3" s="602" t="s">
        <v>570</v>
      </c>
      <c r="C3" s="619" t="s">
        <v>537</v>
      </c>
      <c r="D3" s="620"/>
    </row>
    <row r="4" spans="1:4" ht="16.5" x14ac:dyDescent="0.2">
      <c r="A4" s="618"/>
      <c r="B4" s="491"/>
      <c r="C4" s="16">
        <v>2019</v>
      </c>
      <c r="D4" s="16">
        <v>2020</v>
      </c>
    </row>
    <row r="5" spans="1:4" ht="17.25" thickBot="1" x14ac:dyDescent="0.25">
      <c r="A5" s="39">
        <v>1</v>
      </c>
      <c r="B5" s="27">
        <v>2</v>
      </c>
      <c r="C5" s="27">
        <v>3</v>
      </c>
      <c r="D5" s="27">
        <v>4</v>
      </c>
    </row>
    <row r="6" spans="1:4" ht="16.5" x14ac:dyDescent="0.2">
      <c r="A6" s="143" t="s">
        <v>872</v>
      </c>
      <c r="B6" s="102" t="s">
        <v>569</v>
      </c>
      <c r="C6" s="256">
        <v>13348</v>
      </c>
      <c r="D6" s="352">
        <v>13006</v>
      </c>
    </row>
    <row r="7" spans="1:4" ht="16.5" x14ac:dyDescent="0.2">
      <c r="A7" s="25" t="s">
        <v>471</v>
      </c>
      <c r="B7" s="24" t="s">
        <v>569</v>
      </c>
      <c r="C7" s="36">
        <v>10995</v>
      </c>
      <c r="D7" s="353">
        <v>10350</v>
      </c>
    </row>
    <row r="8" spans="1:4" ht="16.5" x14ac:dyDescent="0.2">
      <c r="A8" s="25" t="s">
        <v>254</v>
      </c>
      <c r="B8" s="24" t="s">
        <v>569</v>
      </c>
      <c r="C8" s="36"/>
      <c r="D8" s="353"/>
    </row>
    <row r="9" spans="1:4" ht="16.5" x14ac:dyDescent="0.2">
      <c r="A9" s="144" t="s">
        <v>873</v>
      </c>
      <c r="B9" s="24" t="s">
        <v>569</v>
      </c>
      <c r="C9" s="36">
        <v>2050</v>
      </c>
      <c r="D9" s="353">
        <v>2022</v>
      </c>
    </row>
    <row r="10" spans="1:4" ht="16.5" x14ac:dyDescent="0.2">
      <c r="A10" s="25" t="s">
        <v>511</v>
      </c>
      <c r="B10" s="24" t="s">
        <v>569</v>
      </c>
      <c r="C10" s="36"/>
      <c r="D10" s="353">
        <v>4</v>
      </c>
    </row>
    <row r="11" spans="1:4" ht="16.5" x14ac:dyDescent="0.2">
      <c r="A11" s="25" t="s">
        <v>512</v>
      </c>
      <c r="B11" s="24" t="s">
        <v>569</v>
      </c>
      <c r="C11" s="36">
        <v>799</v>
      </c>
      <c r="D11" s="353">
        <v>799</v>
      </c>
    </row>
    <row r="12" spans="1:4" ht="20.45" customHeight="1" x14ac:dyDescent="0.2">
      <c r="A12" s="144" t="s">
        <v>817</v>
      </c>
      <c r="B12" s="24" t="s">
        <v>569</v>
      </c>
      <c r="C12" s="36">
        <v>159</v>
      </c>
      <c r="D12" s="353">
        <v>154</v>
      </c>
    </row>
    <row r="13" spans="1:4" ht="33" x14ac:dyDescent="0.2">
      <c r="A13" s="144" t="s">
        <v>818</v>
      </c>
      <c r="B13" s="24" t="s">
        <v>569</v>
      </c>
      <c r="C13" s="36">
        <v>35</v>
      </c>
      <c r="D13" s="353">
        <v>35</v>
      </c>
    </row>
    <row r="14" spans="1:4" ht="16.5" x14ac:dyDescent="0.2">
      <c r="A14" s="144" t="s">
        <v>472</v>
      </c>
      <c r="B14" s="24" t="s">
        <v>569</v>
      </c>
      <c r="C14" s="36">
        <v>256</v>
      </c>
      <c r="D14" s="353">
        <v>200</v>
      </c>
    </row>
    <row r="15" spans="1:4" ht="18.600000000000001" customHeight="1" x14ac:dyDescent="0.2">
      <c r="A15" s="144" t="s">
        <v>819</v>
      </c>
      <c r="B15" s="24" t="s">
        <v>569</v>
      </c>
      <c r="C15" s="36">
        <v>3384</v>
      </c>
      <c r="D15" s="353">
        <v>3256</v>
      </c>
    </row>
    <row r="16" spans="1:4" ht="16.5" x14ac:dyDescent="0.2">
      <c r="A16" s="144" t="s">
        <v>820</v>
      </c>
      <c r="B16" s="24" t="s">
        <v>569</v>
      </c>
      <c r="C16" s="36"/>
      <c r="D16" s="353"/>
    </row>
    <row r="17" spans="1:4" ht="16.5" x14ac:dyDescent="0.2">
      <c r="A17" s="144" t="s">
        <v>821</v>
      </c>
      <c r="B17" s="24" t="s">
        <v>569</v>
      </c>
      <c r="C17" s="36">
        <v>198</v>
      </c>
      <c r="D17" s="353">
        <v>194</v>
      </c>
    </row>
    <row r="18" spans="1:4" ht="16.5" x14ac:dyDescent="0.2">
      <c r="A18" s="144" t="s">
        <v>822</v>
      </c>
      <c r="B18" s="24" t="s">
        <v>569</v>
      </c>
      <c r="C18" s="36">
        <v>75</v>
      </c>
      <c r="D18" s="353">
        <v>35</v>
      </c>
    </row>
    <row r="19" spans="1:4" ht="16.5" x14ac:dyDescent="0.2">
      <c r="A19" s="144" t="s">
        <v>823</v>
      </c>
      <c r="B19" s="24" t="s">
        <v>569</v>
      </c>
      <c r="C19" s="36">
        <v>24</v>
      </c>
      <c r="D19" s="353">
        <v>37</v>
      </c>
    </row>
    <row r="20" spans="1:4" ht="16.5" x14ac:dyDescent="0.2">
      <c r="A20" s="144" t="s">
        <v>824</v>
      </c>
      <c r="B20" s="24" t="s">
        <v>569</v>
      </c>
      <c r="C20" s="36">
        <v>52</v>
      </c>
      <c r="D20" s="353">
        <v>55</v>
      </c>
    </row>
    <row r="21" spans="1:4" ht="16.5" x14ac:dyDescent="0.2">
      <c r="A21" s="144" t="s">
        <v>825</v>
      </c>
      <c r="B21" s="24" t="s">
        <v>569</v>
      </c>
      <c r="C21" s="36">
        <v>117</v>
      </c>
      <c r="D21" s="353">
        <v>117</v>
      </c>
    </row>
    <row r="22" spans="1:4" ht="16.5" x14ac:dyDescent="0.2">
      <c r="A22" s="144" t="s">
        <v>826</v>
      </c>
      <c r="B22" s="24" t="s">
        <v>569</v>
      </c>
      <c r="C22" s="36"/>
      <c r="D22" s="88">
        <v>36</v>
      </c>
    </row>
    <row r="23" spans="1:4" ht="18.600000000000001" customHeight="1" x14ac:dyDescent="0.2">
      <c r="A23" s="144" t="s">
        <v>827</v>
      </c>
      <c r="B23" s="24" t="s">
        <v>569</v>
      </c>
      <c r="C23" s="36">
        <v>389</v>
      </c>
      <c r="D23" s="88">
        <v>379</v>
      </c>
    </row>
    <row r="24" spans="1:4" ht="16.5" x14ac:dyDescent="0.2">
      <c r="A24" s="144" t="s">
        <v>473</v>
      </c>
      <c r="B24" s="24" t="s">
        <v>569</v>
      </c>
      <c r="C24" s="36">
        <v>738</v>
      </c>
      <c r="D24" s="88">
        <v>719</v>
      </c>
    </row>
    <row r="25" spans="1:4" ht="16.5" x14ac:dyDescent="0.2">
      <c r="A25" s="144" t="s">
        <v>828</v>
      </c>
      <c r="B25" s="24" t="s">
        <v>569</v>
      </c>
      <c r="C25" s="36">
        <v>562</v>
      </c>
      <c r="D25" s="88">
        <v>579</v>
      </c>
    </row>
    <row r="26" spans="1:4" ht="16.5" x14ac:dyDescent="0.2">
      <c r="A26" s="144" t="s">
        <v>829</v>
      </c>
      <c r="B26" s="24" t="s">
        <v>569</v>
      </c>
      <c r="C26" s="36">
        <v>116</v>
      </c>
      <c r="D26" s="88">
        <v>129</v>
      </c>
    </row>
    <row r="27" spans="1:4" ht="16.5" x14ac:dyDescent="0.2">
      <c r="A27" s="144" t="s">
        <v>830</v>
      </c>
      <c r="B27" s="24" t="s">
        <v>569</v>
      </c>
      <c r="C27" s="36">
        <v>2000</v>
      </c>
      <c r="D27" s="88">
        <v>1600</v>
      </c>
    </row>
    <row r="28" spans="1:4" ht="16.5" x14ac:dyDescent="0.2">
      <c r="A28" s="144" t="s">
        <v>103</v>
      </c>
      <c r="B28" s="24" t="s">
        <v>569</v>
      </c>
      <c r="C28" s="36"/>
      <c r="D28" s="88"/>
    </row>
    <row r="29" spans="1:4" ht="16.5" x14ac:dyDescent="0.2">
      <c r="A29" s="144" t="s">
        <v>874</v>
      </c>
      <c r="B29" s="75" t="s">
        <v>569</v>
      </c>
      <c r="C29" s="258">
        <v>288</v>
      </c>
      <c r="D29" s="258">
        <v>383</v>
      </c>
    </row>
    <row r="30" spans="1:4" ht="20.45" customHeight="1" x14ac:dyDescent="0.2">
      <c r="A30" s="144" t="s">
        <v>831</v>
      </c>
      <c r="B30" s="75" t="s">
        <v>21</v>
      </c>
      <c r="C30" s="258">
        <v>2.41</v>
      </c>
      <c r="D30" s="258">
        <v>3.23</v>
      </c>
    </row>
    <row r="31" spans="1:4" ht="20.45" customHeight="1" x14ac:dyDescent="0.25">
      <c r="A31" s="144" t="s">
        <v>96</v>
      </c>
      <c r="B31" s="75" t="s">
        <v>57</v>
      </c>
      <c r="C31" s="257">
        <v>28204.6</v>
      </c>
      <c r="D31" s="257">
        <v>29771</v>
      </c>
    </row>
    <row r="32" spans="1:4" ht="16.5" x14ac:dyDescent="0.2">
      <c r="A32" s="144" t="s">
        <v>832</v>
      </c>
      <c r="B32" s="75"/>
      <c r="C32" s="258"/>
      <c r="D32" s="258"/>
    </row>
    <row r="33" spans="1:4" ht="16.5" x14ac:dyDescent="0.2">
      <c r="A33" s="144" t="s">
        <v>833</v>
      </c>
      <c r="B33" s="75" t="s">
        <v>57</v>
      </c>
      <c r="C33" s="266" t="s">
        <v>682</v>
      </c>
      <c r="D33" s="266" t="s">
        <v>682</v>
      </c>
    </row>
    <row r="34" spans="1:4" ht="16.5" x14ac:dyDescent="0.2">
      <c r="A34" s="144" t="s">
        <v>834</v>
      </c>
      <c r="B34" s="75" t="s">
        <v>57</v>
      </c>
      <c r="C34" s="258">
        <v>104012</v>
      </c>
      <c r="D34" s="258">
        <v>64631.4</v>
      </c>
    </row>
    <row r="35" spans="1:4" ht="16.5" x14ac:dyDescent="0.2">
      <c r="A35" s="144" t="s">
        <v>835</v>
      </c>
      <c r="B35" s="75" t="s">
        <v>57</v>
      </c>
      <c r="C35" s="266" t="s">
        <v>682</v>
      </c>
      <c r="D35" s="266">
        <v>25368.3</v>
      </c>
    </row>
    <row r="36" spans="1:4" ht="19.149999999999999" customHeight="1" x14ac:dyDescent="0.2">
      <c r="A36" s="144" t="s">
        <v>817</v>
      </c>
      <c r="B36" s="75" t="s">
        <v>57</v>
      </c>
      <c r="C36" s="258">
        <v>24558.5</v>
      </c>
      <c r="D36" s="258">
        <v>25596</v>
      </c>
    </row>
    <row r="37" spans="1:4" ht="33" x14ac:dyDescent="0.2">
      <c r="A37" s="144" t="s">
        <v>836</v>
      </c>
      <c r="B37" s="75"/>
      <c r="C37" s="258">
        <v>15592</v>
      </c>
      <c r="D37" s="258">
        <v>18070.2</v>
      </c>
    </row>
    <row r="38" spans="1:4" ht="16.5" x14ac:dyDescent="0.2">
      <c r="A38" s="144" t="s">
        <v>837</v>
      </c>
      <c r="B38" s="75" t="s">
        <v>57</v>
      </c>
      <c r="C38" s="266" t="s">
        <v>682</v>
      </c>
      <c r="D38" s="266" t="s">
        <v>682</v>
      </c>
    </row>
    <row r="39" spans="1:4" ht="18.600000000000001" customHeight="1" x14ac:dyDescent="0.2">
      <c r="A39" s="144" t="s">
        <v>838</v>
      </c>
      <c r="B39" s="75" t="s">
        <v>57</v>
      </c>
      <c r="C39" s="258">
        <v>23867.5</v>
      </c>
      <c r="D39" s="258">
        <v>27643</v>
      </c>
    </row>
    <row r="40" spans="1:4" ht="16.5" x14ac:dyDescent="0.2">
      <c r="A40" s="144" t="s">
        <v>821</v>
      </c>
      <c r="B40" s="75"/>
      <c r="C40" s="258">
        <v>24408.2</v>
      </c>
      <c r="D40" s="258">
        <v>25634.2</v>
      </c>
    </row>
    <row r="41" spans="1:4" ht="16.5" x14ac:dyDescent="0.2">
      <c r="A41" s="144" t="s">
        <v>839</v>
      </c>
      <c r="B41" s="75" t="s">
        <v>57</v>
      </c>
      <c r="C41" s="266" t="s">
        <v>682</v>
      </c>
      <c r="D41" s="266" t="s">
        <v>682</v>
      </c>
    </row>
    <row r="42" spans="1:4" ht="16.5" x14ac:dyDescent="0.2">
      <c r="A42" s="144" t="s">
        <v>822</v>
      </c>
      <c r="B42" s="75" t="s">
        <v>57</v>
      </c>
      <c r="C42" s="266" t="s">
        <v>682</v>
      </c>
      <c r="D42" s="266" t="s">
        <v>682</v>
      </c>
    </row>
    <row r="43" spans="1:4" ht="16.5" x14ac:dyDescent="0.2">
      <c r="A43" s="144" t="s">
        <v>840</v>
      </c>
      <c r="B43" s="75" t="s">
        <v>57</v>
      </c>
      <c r="C43" s="258">
        <v>26111</v>
      </c>
      <c r="D43" s="258">
        <v>28666.2</v>
      </c>
    </row>
    <row r="44" spans="1:4" ht="16.5" x14ac:dyDescent="0.2">
      <c r="A44" s="144" t="s">
        <v>841</v>
      </c>
      <c r="B44" s="75" t="s">
        <v>57</v>
      </c>
      <c r="C44" s="258">
        <v>15746.6</v>
      </c>
      <c r="D44" s="258">
        <v>16322</v>
      </c>
    </row>
    <row r="45" spans="1:4" ht="16.5" x14ac:dyDescent="0.2">
      <c r="A45" s="144" t="s">
        <v>825</v>
      </c>
      <c r="B45" s="75" t="s">
        <v>57</v>
      </c>
      <c r="C45" s="266" t="s">
        <v>682</v>
      </c>
      <c r="D45" s="266" t="s">
        <v>682</v>
      </c>
    </row>
    <row r="46" spans="1:4" ht="16.5" x14ac:dyDescent="0.2">
      <c r="A46" s="144" t="s">
        <v>826</v>
      </c>
      <c r="B46" s="75" t="s">
        <v>57</v>
      </c>
      <c r="C46" s="258">
        <v>29444.2</v>
      </c>
      <c r="D46" s="258">
        <v>33222.1</v>
      </c>
    </row>
    <row r="47" spans="1:4" ht="18" customHeight="1" x14ac:dyDescent="0.2">
      <c r="A47" s="144" t="s">
        <v>842</v>
      </c>
      <c r="B47" s="75" t="s">
        <v>57</v>
      </c>
      <c r="C47" s="258">
        <v>32582</v>
      </c>
      <c r="D47" s="258">
        <v>36916.800000000003</v>
      </c>
    </row>
    <row r="48" spans="1:4" ht="16.5" x14ac:dyDescent="0.2">
      <c r="A48" s="144" t="s">
        <v>843</v>
      </c>
      <c r="B48" s="75" t="s">
        <v>57</v>
      </c>
      <c r="C48" s="258">
        <v>25589.1</v>
      </c>
      <c r="D48" s="258">
        <v>26802.400000000001</v>
      </c>
    </row>
    <row r="49" spans="1:4" ht="16.5" x14ac:dyDescent="0.2">
      <c r="A49" s="144" t="s">
        <v>844</v>
      </c>
      <c r="B49" s="75" t="s">
        <v>57</v>
      </c>
      <c r="C49" s="258">
        <v>28966.1</v>
      </c>
      <c r="D49" s="258">
        <v>29087.7</v>
      </c>
    </row>
    <row r="50" spans="1:4" ht="16.5" x14ac:dyDescent="0.2">
      <c r="A50" s="144" t="s">
        <v>829</v>
      </c>
      <c r="B50" s="75" t="s">
        <v>57</v>
      </c>
      <c r="C50" s="258">
        <v>25447.9</v>
      </c>
      <c r="D50" s="258">
        <v>25402.400000000001</v>
      </c>
    </row>
    <row r="51" spans="1:4" ht="16.5" x14ac:dyDescent="0.2">
      <c r="A51" s="144" t="s">
        <v>845</v>
      </c>
      <c r="B51" s="75" t="s">
        <v>57</v>
      </c>
      <c r="C51" s="266" t="s">
        <v>682</v>
      </c>
      <c r="D51" s="266">
        <v>13833.3</v>
      </c>
    </row>
  </sheetData>
  <mergeCells count="5">
    <mergeCell ref="A1:D1"/>
    <mergeCell ref="A2:D2"/>
    <mergeCell ref="A3:A4"/>
    <mergeCell ref="B3:B4"/>
    <mergeCell ref="C3:D3"/>
  </mergeCells>
  <hyperlinks>
    <hyperlink ref="A34" location="_ftn1" display="_ftn1"/>
  </hyperlinks>
  <printOptions horizontalCentered="1"/>
  <pageMargins left="0.59055118110236227" right="0.59055118110236227" top="0.78740157480314965" bottom="0.59055118110236227" header="0.31496062992125984" footer="0.31496062992125984"/>
  <pageSetup paperSize="9" scale="95" fitToHeight="0" orientation="landscape" r:id="rId1"/>
  <headerFooter alignWithMargins="0">
    <oddFooter>&amp;C&amp;P&amp;R&amp;A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7"/>
  <sheetViews>
    <sheetView view="pageBreakPreview" zoomScale="77" zoomScaleNormal="100" zoomScaleSheetLayoutView="77" workbookViewId="0">
      <pane ySplit="5" topLeftCell="A10" activePane="bottomLeft" state="frozen"/>
      <selection activeCell="D95" sqref="D95"/>
      <selection pane="bottomLeft" activeCell="N16" sqref="N16"/>
    </sheetView>
  </sheetViews>
  <sheetFormatPr defaultRowHeight="12.75" x14ac:dyDescent="0.2"/>
  <cols>
    <col min="1" max="1" width="61.7109375" customWidth="1"/>
    <col min="2" max="2" width="18.7109375" customWidth="1"/>
    <col min="3" max="3" width="13.5703125" bestFit="1" customWidth="1"/>
  </cols>
  <sheetData>
    <row r="1" spans="1:7" ht="16.5" x14ac:dyDescent="0.25">
      <c r="A1" s="595" t="s">
        <v>247</v>
      </c>
      <c r="B1" s="524"/>
      <c r="C1" s="524"/>
      <c r="D1" s="524"/>
      <c r="E1" s="524"/>
      <c r="F1" s="524"/>
      <c r="G1" s="524"/>
    </row>
    <row r="2" spans="1:7" ht="27" customHeight="1" thickBot="1" x14ac:dyDescent="0.25">
      <c r="A2" s="493" t="s">
        <v>499</v>
      </c>
      <c r="B2" s="494"/>
      <c r="C2" s="494"/>
      <c r="D2" s="494"/>
      <c r="E2" s="494"/>
      <c r="F2" s="494"/>
      <c r="G2" s="494"/>
    </row>
    <row r="3" spans="1:7" ht="16.5" x14ac:dyDescent="0.2">
      <c r="A3" s="601" t="s">
        <v>566</v>
      </c>
      <c r="B3" s="602" t="s">
        <v>570</v>
      </c>
      <c r="C3" s="527" t="s">
        <v>537</v>
      </c>
      <c r="D3" s="527"/>
      <c r="E3" s="527"/>
      <c r="F3" s="527"/>
      <c r="G3" s="528"/>
    </row>
    <row r="4" spans="1:7" ht="16.5" x14ac:dyDescent="0.2">
      <c r="A4" s="591"/>
      <c r="B4" s="491"/>
      <c r="C4" s="298">
        <v>2016</v>
      </c>
      <c r="D4" s="298">
        <v>2017</v>
      </c>
      <c r="E4" s="145">
        <v>2018</v>
      </c>
      <c r="F4" s="145">
        <v>2019</v>
      </c>
      <c r="G4" s="180">
        <v>2020</v>
      </c>
    </row>
    <row r="5" spans="1:7" ht="17.25" thickBot="1" x14ac:dyDescent="0.25">
      <c r="A5" s="39">
        <v>1</v>
      </c>
      <c r="B5" s="27">
        <v>2</v>
      </c>
      <c r="C5" s="141">
        <v>3</v>
      </c>
      <c r="D5" s="141">
        <v>4</v>
      </c>
      <c r="E5" s="141">
        <v>5</v>
      </c>
      <c r="F5" s="141">
        <v>6</v>
      </c>
      <c r="G5" s="142">
        <v>7</v>
      </c>
    </row>
    <row r="6" spans="1:7" ht="69.599999999999994" customHeight="1" x14ac:dyDescent="0.2">
      <c r="A6" s="26" t="s">
        <v>480</v>
      </c>
      <c r="B6" s="102" t="s">
        <v>65</v>
      </c>
      <c r="C6" s="299">
        <v>485</v>
      </c>
      <c r="D6" s="143">
        <v>0</v>
      </c>
      <c r="E6" s="143">
        <v>0</v>
      </c>
      <c r="F6" s="143">
        <v>0</v>
      </c>
      <c r="G6" s="143">
        <v>0</v>
      </c>
    </row>
    <row r="7" spans="1:7" ht="16.5" x14ac:dyDescent="0.2">
      <c r="A7" s="25" t="s">
        <v>481</v>
      </c>
      <c r="B7" s="24"/>
      <c r="C7" s="75"/>
      <c r="D7" s="144"/>
      <c r="E7" s="144"/>
      <c r="F7" s="144"/>
      <c r="G7" s="144"/>
    </row>
    <row r="8" spans="1:7" ht="16.5" x14ac:dyDescent="0.2">
      <c r="A8" s="25" t="s">
        <v>482</v>
      </c>
      <c r="B8" s="24" t="s">
        <v>64</v>
      </c>
      <c r="C8" s="75">
        <v>0</v>
      </c>
      <c r="D8" s="144">
        <v>0</v>
      </c>
      <c r="E8" s="144">
        <v>0</v>
      </c>
      <c r="F8" s="144">
        <v>0</v>
      </c>
      <c r="G8" s="144">
        <v>0</v>
      </c>
    </row>
    <row r="9" spans="1:7" ht="16.5" x14ac:dyDescent="0.2">
      <c r="A9" s="25" t="s">
        <v>483</v>
      </c>
      <c r="B9" s="24" t="s">
        <v>64</v>
      </c>
      <c r="C9" s="75">
        <v>0</v>
      </c>
      <c r="D9" s="144">
        <v>0</v>
      </c>
      <c r="E9" s="144">
        <v>0</v>
      </c>
      <c r="F9" s="144">
        <v>0</v>
      </c>
      <c r="G9" s="144">
        <v>0</v>
      </c>
    </row>
    <row r="10" spans="1:7" ht="16.5" x14ac:dyDescent="0.2">
      <c r="A10" s="25" t="s">
        <v>484</v>
      </c>
      <c r="B10" s="24" t="s">
        <v>64</v>
      </c>
      <c r="C10" s="75">
        <v>0</v>
      </c>
      <c r="D10" s="144">
        <v>0</v>
      </c>
      <c r="E10" s="144">
        <v>0</v>
      </c>
      <c r="F10" s="144">
        <v>0</v>
      </c>
      <c r="G10" s="144">
        <v>0</v>
      </c>
    </row>
    <row r="11" spans="1:7" ht="16.5" x14ac:dyDescent="0.2">
      <c r="A11" s="25" t="s">
        <v>485</v>
      </c>
      <c r="B11" s="24" t="s">
        <v>64</v>
      </c>
      <c r="C11" s="75">
        <v>485</v>
      </c>
      <c r="D11" s="144">
        <v>0</v>
      </c>
      <c r="E11" s="144">
        <v>0</v>
      </c>
      <c r="F11" s="144">
        <v>0</v>
      </c>
      <c r="G11" s="144">
        <v>0</v>
      </c>
    </row>
    <row r="12" spans="1:7" ht="16.5" x14ac:dyDescent="0.2">
      <c r="A12" s="25" t="s">
        <v>104</v>
      </c>
      <c r="B12" s="24" t="s">
        <v>64</v>
      </c>
      <c r="C12" s="75"/>
      <c r="D12" s="144">
        <v>0</v>
      </c>
      <c r="E12" s="144">
        <v>0</v>
      </c>
      <c r="F12" s="144">
        <v>0</v>
      </c>
      <c r="G12" s="144">
        <v>0</v>
      </c>
    </row>
    <row r="13" spans="1:7" ht="19.5" x14ac:dyDescent="0.2">
      <c r="A13" s="25" t="s">
        <v>486</v>
      </c>
      <c r="B13" s="24" t="s">
        <v>105</v>
      </c>
      <c r="C13" s="75">
        <v>0</v>
      </c>
      <c r="D13" s="144">
        <v>0</v>
      </c>
      <c r="E13" s="144"/>
      <c r="F13" s="144"/>
      <c r="G13" s="144"/>
    </row>
    <row r="14" spans="1:7" ht="36.6" customHeight="1" x14ac:dyDescent="0.2">
      <c r="A14" s="25" t="s">
        <v>487</v>
      </c>
      <c r="B14" s="24" t="s">
        <v>488</v>
      </c>
      <c r="C14" s="75">
        <v>0.16800000000000001</v>
      </c>
      <c r="D14" s="144">
        <v>0.66</v>
      </c>
      <c r="E14" s="144">
        <v>0.16600000000000001</v>
      </c>
      <c r="F14" s="144">
        <v>0.95399999999999996</v>
      </c>
      <c r="G14" s="144">
        <v>1.272</v>
      </c>
    </row>
    <row r="15" spans="1:7" ht="19.5" x14ac:dyDescent="0.2">
      <c r="A15" s="25" t="s">
        <v>489</v>
      </c>
      <c r="B15" s="24" t="s">
        <v>106</v>
      </c>
      <c r="C15" s="75"/>
      <c r="D15" s="144"/>
      <c r="E15" s="144"/>
      <c r="F15" s="144"/>
      <c r="G15" s="144"/>
    </row>
    <row r="16" spans="1:7" ht="33" x14ac:dyDescent="0.2">
      <c r="A16" s="25" t="s">
        <v>490</v>
      </c>
      <c r="B16" s="24" t="s">
        <v>21</v>
      </c>
      <c r="C16" s="144"/>
      <c r="D16" s="144"/>
      <c r="E16" s="144"/>
      <c r="F16" s="144"/>
      <c r="G16" s="144"/>
    </row>
    <row r="17" spans="1:7" ht="33" x14ac:dyDescent="0.2">
      <c r="A17" s="25" t="s">
        <v>491</v>
      </c>
      <c r="B17" s="24" t="s">
        <v>237</v>
      </c>
      <c r="C17" s="144"/>
      <c r="D17" s="144"/>
      <c r="E17" s="144"/>
      <c r="F17" s="144"/>
      <c r="G17" s="144"/>
    </row>
    <row r="18" spans="1:7" ht="33" x14ac:dyDescent="0.2">
      <c r="A18" s="25" t="s">
        <v>492</v>
      </c>
      <c r="B18" s="24" t="s">
        <v>105</v>
      </c>
      <c r="C18" s="75">
        <v>0.53</v>
      </c>
      <c r="D18" s="144">
        <v>0.51</v>
      </c>
      <c r="E18" s="144">
        <v>0.373</v>
      </c>
      <c r="F18" s="144">
        <v>0.55000000000000004</v>
      </c>
      <c r="G18" s="144">
        <v>0.39300000000000002</v>
      </c>
    </row>
    <row r="19" spans="1:7" ht="19.5" x14ac:dyDescent="0.2">
      <c r="A19" s="25" t="s">
        <v>493</v>
      </c>
      <c r="B19" s="24" t="s">
        <v>105</v>
      </c>
      <c r="C19" s="75">
        <v>0.53</v>
      </c>
      <c r="D19" s="144">
        <v>0.48</v>
      </c>
      <c r="E19" s="144">
        <v>0.35</v>
      </c>
      <c r="F19" s="144">
        <v>0.49</v>
      </c>
      <c r="G19" s="144">
        <v>0.35899999999999999</v>
      </c>
    </row>
    <row r="20" spans="1:7" ht="16.5" x14ac:dyDescent="0.2">
      <c r="A20" s="25" t="s">
        <v>494</v>
      </c>
      <c r="B20" s="24"/>
      <c r="C20" s="75"/>
      <c r="D20" s="144"/>
      <c r="E20" s="144"/>
      <c r="F20" s="144"/>
      <c r="G20" s="144"/>
    </row>
    <row r="21" spans="1:7" ht="16.5" x14ac:dyDescent="0.2">
      <c r="A21" s="25" t="s">
        <v>495</v>
      </c>
      <c r="B21" s="24"/>
      <c r="C21" s="75">
        <v>0.03</v>
      </c>
      <c r="D21" s="144">
        <v>5.6000000000000001E-2</v>
      </c>
      <c r="E21" s="144">
        <v>6.0000000000000001E-3</v>
      </c>
      <c r="F21" s="144">
        <v>6.0000000000000001E-3</v>
      </c>
      <c r="G21" s="144">
        <v>6.0000000000000001E-3</v>
      </c>
    </row>
    <row r="22" spans="1:7" ht="16.5" x14ac:dyDescent="0.2">
      <c r="A22" s="25" t="s">
        <v>496</v>
      </c>
      <c r="B22" s="24"/>
      <c r="C22" s="75">
        <v>0.1</v>
      </c>
      <c r="D22" s="144"/>
      <c r="E22" s="144">
        <v>5.2999999999999999E-2</v>
      </c>
      <c r="F22" s="144">
        <v>0.184</v>
      </c>
      <c r="G22" s="144">
        <v>5.2999999999999999E-2</v>
      </c>
    </row>
    <row r="23" spans="1:7" ht="16.5" x14ac:dyDescent="0.2">
      <c r="A23" s="25" t="s">
        <v>107</v>
      </c>
      <c r="B23" s="24"/>
      <c r="C23" s="75">
        <v>0.4</v>
      </c>
      <c r="D23" s="144">
        <v>0.42399999999999999</v>
      </c>
      <c r="E23" s="144">
        <v>0.29099999999999998</v>
      </c>
      <c r="F23" s="144">
        <v>0.3</v>
      </c>
      <c r="G23" s="144">
        <v>0.3</v>
      </c>
    </row>
    <row r="24" spans="1:7" ht="33" x14ac:dyDescent="0.2">
      <c r="A24" s="25" t="s">
        <v>453</v>
      </c>
      <c r="B24" s="24" t="s">
        <v>105</v>
      </c>
      <c r="C24" s="75"/>
      <c r="D24" s="144"/>
      <c r="E24" s="144"/>
      <c r="F24" s="144"/>
      <c r="G24" s="144"/>
    </row>
    <row r="25" spans="1:7" ht="16.5" x14ac:dyDescent="0.2">
      <c r="A25" s="25" t="s">
        <v>497</v>
      </c>
      <c r="B25" s="24" t="s">
        <v>171</v>
      </c>
      <c r="C25" s="75"/>
      <c r="D25" s="144"/>
      <c r="E25" s="144"/>
      <c r="F25" s="144"/>
      <c r="G25" s="144"/>
    </row>
    <row r="26" spans="1:7" ht="33" x14ac:dyDescent="0.2">
      <c r="A26" s="25" t="s">
        <v>239</v>
      </c>
      <c r="B26" s="24" t="s">
        <v>108</v>
      </c>
      <c r="C26" s="144">
        <v>67</v>
      </c>
      <c r="D26" s="144">
        <v>67</v>
      </c>
      <c r="E26" s="144">
        <v>67</v>
      </c>
      <c r="F26" s="144"/>
      <c r="G26" s="144"/>
    </row>
    <row r="27" spans="1:7" ht="19.5" x14ac:dyDescent="0.2">
      <c r="A27" s="25" t="s">
        <v>238</v>
      </c>
      <c r="B27" s="24" t="s">
        <v>108</v>
      </c>
      <c r="C27" s="75"/>
      <c r="D27" s="75"/>
      <c r="E27" s="75"/>
      <c r="F27" s="144"/>
      <c r="G27" s="144"/>
    </row>
    <row r="28" spans="1:7" ht="16.5" x14ac:dyDescent="0.2">
      <c r="A28" s="25" t="s">
        <v>498</v>
      </c>
      <c r="B28" s="24" t="s">
        <v>22</v>
      </c>
      <c r="C28" s="75"/>
      <c r="D28" s="144"/>
      <c r="E28" s="144"/>
      <c r="F28" s="144"/>
      <c r="G28" s="144"/>
    </row>
    <row r="29" spans="1:7" ht="33" x14ac:dyDescent="0.2">
      <c r="A29" s="242" t="s">
        <v>846</v>
      </c>
      <c r="B29" s="243" t="s">
        <v>56</v>
      </c>
      <c r="C29" s="320"/>
      <c r="D29" s="321"/>
      <c r="E29" s="321"/>
      <c r="F29" s="321"/>
      <c r="G29" s="321"/>
    </row>
    <row r="30" spans="1:7" ht="16.5" x14ac:dyDescent="0.2">
      <c r="A30" s="242" t="s">
        <v>847</v>
      </c>
      <c r="B30" s="243" t="s">
        <v>488</v>
      </c>
      <c r="C30" s="322">
        <f>13.963/4.44</f>
        <v>3.1448198198198192</v>
      </c>
      <c r="D30" s="323">
        <f>10.4/4.44</f>
        <v>2.3423423423423424</v>
      </c>
      <c r="E30" s="323">
        <f>9.093/4.44</f>
        <v>2.047972972972973</v>
      </c>
      <c r="F30" s="323">
        <v>14.4</v>
      </c>
      <c r="G30" s="356">
        <v>13.21</v>
      </c>
    </row>
    <row r="31" spans="1:7" x14ac:dyDescent="0.2">
      <c r="A31" s="227"/>
      <c r="B31" s="227"/>
      <c r="C31" s="227"/>
      <c r="D31" s="227"/>
      <c r="E31" s="227"/>
      <c r="F31" s="227"/>
      <c r="G31" s="227"/>
    </row>
    <row r="32" spans="1:7" x14ac:dyDescent="0.2">
      <c r="A32" s="227"/>
      <c r="B32" s="227"/>
      <c r="C32" s="227"/>
      <c r="D32" s="227"/>
      <c r="E32" s="227"/>
      <c r="F32" s="227"/>
      <c r="G32" s="227"/>
    </row>
    <row r="33" spans="1:7" x14ac:dyDescent="0.2">
      <c r="A33" s="227"/>
      <c r="B33" s="227"/>
      <c r="C33" s="227"/>
      <c r="D33" s="227"/>
      <c r="E33" s="227"/>
      <c r="F33" s="227"/>
      <c r="G33" s="227"/>
    </row>
    <row r="34" spans="1:7" x14ac:dyDescent="0.2">
      <c r="A34" s="227"/>
      <c r="B34" s="227"/>
      <c r="C34" s="227"/>
      <c r="D34" s="227"/>
      <c r="E34" s="227"/>
      <c r="F34" s="227"/>
      <c r="G34" s="227"/>
    </row>
    <row r="35" spans="1:7" x14ac:dyDescent="0.2">
      <c r="A35" s="227"/>
      <c r="B35" s="227"/>
      <c r="C35" s="227"/>
      <c r="D35" s="227"/>
      <c r="E35" s="227"/>
      <c r="F35" s="227"/>
      <c r="G35" s="227"/>
    </row>
    <row r="36" spans="1:7" x14ac:dyDescent="0.2">
      <c r="A36" s="227"/>
      <c r="B36" s="227"/>
      <c r="C36" s="227"/>
      <c r="D36" s="227"/>
      <c r="E36" s="227"/>
      <c r="F36" s="227"/>
      <c r="G36" s="227"/>
    </row>
    <row r="37" spans="1:7" x14ac:dyDescent="0.2">
      <c r="A37" s="227"/>
      <c r="B37" s="227"/>
      <c r="C37" s="227"/>
      <c r="D37" s="227"/>
      <c r="E37" s="227"/>
      <c r="F37" s="227"/>
      <c r="G37" s="227"/>
    </row>
  </sheetData>
  <mergeCells count="5">
    <mergeCell ref="A1:G1"/>
    <mergeCell ref="A2:G2"/>
    <mergeCell ref="A3:A4"/>
    <mergeCell ref="B3:B4"/>
    <mergeCell ref="C3:G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view="pageBreakPreview" zoomScaleNormal="100" workbookViewId="0">
      <selection activeCell="D16" sqref="D16"/>
    </sheetView>
  </sheetViews>
  <sheetFormatPr defaultRowHeight="12.75" x14ac:dyDescent="0.2"/>
  <cols>
    <col min="1" max="1" width="53.140625" customWidth="1"/>
    <col min="2" max="2" width="24.42578125" customWidth="1"/>
    <col min="3" max="3" width="11.85546875" customWidth="1"/>
    <col min="4" max="4" width="10" customWidth="1"/>
    <col min="5" max="5" width="10.7109375" customWidth="1"/>
    <col min="6" max="6" width="10.28515625" customWidth="1"/>
    <col min="7" max="7" width="10.7109375" customWidth="1"/>
    <col min="257" max="257" width="53.140625" customWidth="1"/>
    <col min="258" max="258" width="24.42578125" customWidth="1"/>
    <col min="259" max="259" width="11.85546875" customWidth="1"/>
    <col min="260" max="260" width="10" customWidth="1"/>
    <col min="261" max="261" width="10.7109375" customWidth="1"/>
    <col min="262" max="262" width="10.28515625" customWidth="1"/>
    <col min="263" max="263" width="10.7109375" customWidth="1"/>
    <col min="513" max="513" width="53.140625" customWidth="1"/>
    <col min="514" max="514" width="24.42578125" customWidth="1"/>
    <col min="515" max="515" width="11.85546875" customWidth="1"/>
    <col min="516" max="516" width="10" customWidth="1"/>
    <col min="517" max="517" width="10.7109375" customWidth="1"/>
    <col min="518" max="518" width="10.28515625" customWidth="1"/>
    <col min="519" max="519" width="10.7109375" customWidth="1"/>
    <col min="769" max="769" width="53.140625" customWidth="1"/>
    <col min="770" max="770" width="24.42578125" customWidth="1"/>
    <col min="771" max="771" width="11.85546875" customWidth="1"/>
    <col min="772" max="772" width="10" customWidth="1"/>
    <col min="773" max="773" width="10.7109375" customWidth="1"/>
    <col min="774" max="774" width="10.28515625" customWidth="1"/>
    <col min="775" max="775" width="10.7109375" customWidth="1"/>
    <col min="1025" max="1025" width="53.140625" customWidth="1"/>
    <col min="1026" max="1026" width="24.42578125" customWidth="1"/>
    <col min="1027" max="1027" width="11.85546875" customWidth="1"/>
    <col min="1028" max="1028" width="10" customWidth="1"/>
    <col min="1029" max="1029" width="10.7109375" customWidth="1"/>
    <col min="1030" max="1030" width="10.28515625" customWidth="1"/>
    <col min="1031" max="1031" width="10.7109375" customWidth="1"/>
    <col min="1281" max="1281" width="53.140625" customWidth="1"/>
    <col min="1282" max="1282" width="24.42578125" customWidth="1"/>
    <col min="1283" max="1283" width="11.85546875" customWidth="1"/>
    <col min="1284" max="1284" width="10" customWidth="1"/>
    <col min="1285" max="1285" width="10.7109375" customWidth="1"/>
    <col min="1286" max="1286" width="10.28515625" customWidth="1"/>
    <col min="1287" max="1287" width="10.7109375" customWidth="1"/>
    <col min="1537" max="1537" width="53.140625" customWidth="1"/>
    <col min="1538" max="1538" width="24.42578125" customWidth="1"/>
    <col min="1539" max="1539" width="11.85546875" customWidth="1"/>
    <col min="1540" max="1540" width="10" customWidth="1"/>
    <col min="1541" max="1541" width="10.7109375" customWidth="1"/>
    <col min="1542" max="1542" width="10.28515625" customWidth="1"/>
    <col min="1543" max="1543" width="10.7109375" customWidth="1"/>
    <col min="1793" max="1793" width="53.140625" customWidth="1"/>
    <col min="1794" max="1794" width="24.42578125" customWidth="1"/>
    <col min="1795" max="1795" width="11.85546875" customWidth="1"/>
    <col min="1796" max="1796" width="10" customWidth="1"/>
    <col min="1797" max="1797" width="10.7109375" customWidth="1"/>
    <col min="1798" max="1798" width="10.28515625" customWidth="1"/>
    <col min="1799" max="1799" width="10.7109375" customWidth="1"/>
    <col min="2049" max="2049" width="53.140625" customWidth="1"/>
    <col min="2050" max="2050" width="24.42578125" customWidth="1"/>
    <col min="2051" max="2051" width="11.85546875" customWidth="1"/>
    <col min="2052" max="2052" width="10" customWidth="1"/>
    <col min="2053" max="2053" width="10.7109375" customWidth="1"/>
    <col min="2054" max="2054" width="10.28515625" customWidth="1"/>
    <col min="2055" max="2055" width="10.7109375" customWidth="1"/>
    <col min="2305" max="2305" width="53.140625" customWidth="1"/>
    <col min="2306" max="2306" width="24.42578125" customWidth="1"/>
    <col min="2307" max="2307" width="11.85546875" customWidth="1"/>
    <col min="2308" max="2308" width="10" customWidth="1"/>
    <col min="2309" max="2309" width="10.7109375" customWidth="1"/>
    <col min="2310" max="2310" width="10.28515625" customWidth="1"/>
    <col min="2311" max="2311" width="10.7109375" customWidth="1"/>
    <col min="2561" max="2561" width="53.140625" customWidth="1"/>
    <col min="2562" max="2562" width="24.42578125" customWidth="1"/>
    <col min="2563" max="2563" width="11.85546875" customWidth="1"/>
    <col min="2564" max="2564" width="10" customWidth="1"/>
    <col min="2565" max="2565" width="10.7109375" customWidth="1"/>
    <col min="2566" max="2566" width="10.28515625" customWidth="1"/>
    <col min="2567" max="2567" width="10.7109375" customWidth="1"/>
    <col min="2817" max="2817" width="53.140625" customWidth="1"/>
    <col min="2818" max="2818" width="24.42578125" customWidth="1"/>
    <col min="2819" max="2819" width="11.85546875" customWidth="1"/>
    <col min="2820" max="2820" width="10" customWidth="1"/>
    <col min="2821" max="2821" width="10.7109375" customWidth="1"/>
    <col min="2822" max="2822" width="10.28515625" customWidth="1"/>
    <col min="2823" max="2823" width="10.7109375" customWidth="1"/>
    <col min="3073" max="3073" width="53.140625" customWidth="1"/>
    <col min="3074" max="3074" width="24.42578125" customWidth="1"/>
    <col min="3075" max="3075" width="11.85546875" customWidth="1"/>
    <col min="3076" max="3076" width="10" customWidth="1"/>
    <col min="3077" max="3077" width="10.7109375" customWidth="1"/>
    <col min="3078" max="3078" width="10.28515625" customWidth="1"/>
    <col min="3079" max="3079" width="10.7109375" customWidth="1"/>
    <col min="3329" max="3329" width="53.140625" customWidth="1"/>
    <col min="3330" max="3330" width="24.42578125" customWidth="1"/>
    <col min="3331" max="3331" width="11.85546875" customWidth="1"/>
    <col min="3332" max="3332" width="10" customWidth="1"/>
    <col min="3333" max="3333" width="10.7109375" customWidth="1"/>
    <col min="3334" max="3334" width="10.28515625" customWidth="1"/>
    <col min="3335" max="3335" width="10.7109375" customWidth="1"/>
    <col min="3585" max="3585" width="53.140625" customWidth="1"/>
    <col min="3586" max="3586" width="24.42578125" customWidth="1"/>
    <col min="3587" max="3587" width="11.85546875" customWidth="1"/>
    <col min="3588" max="3588" width="10" customWidth="1"/>
    <col min="3589" max="3589" width="10.7109375" customWidth="1"/>
    <col min="3590" max="3590" width="10.28515625" customWidth="1"/>
    <col min="3591" max="3591" width="10.7109375" customWidth="1"/>
    <col min="3841" max="3841" width="53.140625" customWidth="1"/>
    <col min="3842" max="3842" width="24.42578125" customWidth="1"/>
    <col min="3843" max="3843" width="11.85546875" customWidth="1"/>
    <col min="3844" max="3844" width="10" customWidth="1"/>
    <col min="3845" max="3845" width="10.7109375" customWidth="1"/>
    <col min="3846" max="3846" width="10.28515625" customWidth="1"/>
    <col min="3847" max="3847" width="10.7109375" customWidth="1"/>
    <col min="4097" max="4097" width="53.140625" customWidth="1"/>
    <col min="4098" max="4098" width="24.42578125" customWidth="1"/>
    <col min="4099" max="4099" width="11.85546875" customWidth="1"/>
    <col min="4100" max="4100" width="10" customWidth="1"/>
    <col min="4101" max="4101" width="10.7109375" customWidth="1"/>
    <col min="4102" max="4102" width="10.28515625" customWidth="1"/>
    <col min="4103" max="4103" width="10.7109375" customWidth="1"/>
    <col min="4353" max="4353" width="53.140625" customWidth="1"/>
    <col min="4354" max="4354" width="24.42578125" customWidth="1"/>
    <col min="4355" max="4355" width="11.85546875" customWidth="1"/>
    <col min="4356" max="4356" width="10" customWidth="1"/>
    <col min="4357" max="4357" width="10.7109375" customWidth="1"/>
    <col min="4358" max="4358" width="10.28515625" customWidth="1"/>
    <col min="4359" max="4359" width="10.7109375" customWidth="1"/>
    <col min="4609" max="4609" width="53.140625" customWidth="1"/>
    <col min="4610" max="4610" width="24.42578125" customWidth="1"/>
    <col min="4611" max="4611" width="11.85546875" customWidth="1"/>
    <col min="4612" max="4612" width="10" customWidth="1"/>
    <col min="4613" max="4613" width="10.7109375" customWidth="1"/>
    <col min="4614" max="4614" width="10.28515625" customWidth="1"/>
    <col min="4615" max="4615" width="10.7109375" customWidth="1"/>
    <col min="4865" max="4865" width="53.140625" customWidth="1"/>
    <col min="4866" max="4866" width="24.42578125" customWidth="1"/>
    <col min="4867" max="4867" width="11.85546875" customWidth="1"/>
    <col min="4868" max="4868" width="10" customWidth="1"/>
    <col min="4869" max="4869" width="10.7109375" customWidth="1"/>
    <col min="4870" max="4870" width="10.28515625" customWidth="1"/>
    <col min="4871" max="4871" width="10.7109375" customWidth="1"/>
    <col min="5121" max="5121" width="53.140625" customWidth="1"/>
    <col min="5122" max="5122" width="24.42578125" customWidth="1"/>
    <col min="5123" max="5123" width="11.85546875" customWidth="1"/>
    <col min="5124" max="5124" width="10" customWidth="1"/>
    <col min="5125" max="5125" width="10.7109375" customWidth="1"/>
    <col min="5126" max="5126" width="10.28515625" customWidth="1"/>
    <col min="5127" max="5127" width="10.7109375" customWidth="1"/>
    <col min="5377" max="5377" width="53.140625" customWidth="1"/>
    <col min="5378" max="5378" width="24.42578125" customWidth="1"/>
    <col min="5379" max="5379" width="11.85546875" customWidth="1"/>
    <col min="5380" max="5380" width="10" customWidth="1"/>
    <col min="5381" max="5381" width="10.7109375" customWidth="1"/>
    <col min="5382" max="5382" width="10.28515625" customWidth="1"/>
    <col min="5383" max="5383" width="10.7109375" customWidth="1"/>
    <col min="5633" max="5633" width="53.140625" customWidth="1"/>
    <col min="5634" max="5634" width="24.42578125" customWidth="1"/>
    <col min="5635" max="5635" width="11.85546875" customWidth="1"/>
    <col min="5636" max="5636" width="10" customWidth="1"/>
    <col min="5637" max="5637" width="10.7109375" customWidth="1"/>
    <col min="5638" max="5638" width="10.28515625" customWidth="1"/>
    <col min="5639" max="5639" width="10.7109375" customWidth="1"/>
    <col min="5889" max="5889" width="53.140625" customWidth="1"/>
    <col min="5890" max="5890" width="24.42578125" customWidth="1"/>
    <col min="5891" max="5891" width="11.85546875" customWidth="1"/>
    <col min="5892" max="5892" width="10" customWidth="1"/>
    <col min="5893" max="5893" width="10.7109375" customWidth="1"/>
    <col min="5894" max="5894" width="10.28515625" customWidth="1"/>
    <col min="5895" max="5895" width="10.7109375" customWidth="1"/>
    <col min="6145" max="6145" width="53.140625" customWidth="1"/>
    <col min="6146" max="6146" width="24.42578125" customWidth="1"/>
    <col min="6147" max="6147" width="11.85546875" customWidth="1"/>
    <col min="6148" max="6148" width="10" customWidth="1"/>
    <col min="6149" max="6149" width="10.7109375" customWidth="1"/>
    <col min="6150" max="6150" width="10.28515625" customWidth="1"/>
    <col min="6151" max="6151" width="10.7109375" customWidth="1"/>
    <col min="6401" max="6401" width="53.140625" customWidth="1"/>
    <col min="6402" max="6402" width="24.42578125" customWidth="1"/>
    <col min="6403" max="6403" width="11.85546875" customWidth="1"/>
    <col min="6404" max="6404" width="10" customWidth="1"/>
    <col min="6405" max="6405" width="10.7109375" customWidth="1"/>
    <col min="6406" max="6406" width="10.28515625" customWidth="1"/>
    <col min="6407" max="6407" width="10.7109375" customWidth="1"/>
    <col min="6657" max="6657" width="53.140625" customWidth="1"/>
    <col min="6658" max="6658" width="24.42578125" customWidth="1"/>
    <col min="6659" max="6659" width="11.85546875" customWidth="1"/>
    <col min="6660" max="6660" width="10" customWidth="1"/>
    <col min="6661" max="6661" width="10.7109375" customWidth="1"/>
    <col min="6662" max="6662" width="10.28515625" customWidth="1"/>
    <col min="6663" max="6663" width="10.7109375" customWidth="1"/>
    <col min="6913" max="6913" width="53.140625" customWidth="1"/>
    <col min="6914" max="6914" width="24.42578125" customWidth="1"/>
    <col min="6915" max="6915" width="11.85546875" customWidth="1"/>
    <col min="6916" max="6916" width="10" customWidth="1"/>
    <col min="6917" max="6917" width="10.7109375" customWidth="1"/>
    <col min="6918" max="6918" width="10.28515625" customWidth="1"/>
    <col min="6919" max="6919" width="10.7109375" customWidth="1"/>
    <col min="7169" max="7169" width="53.140625" customWidth="1"/>
    <col min="7170" max="7170" width="24.42578125" customWidth="1"/>
    <col min="7171" max="7171" width="11.85546875" customWidth="1"/>
    <col min="7172" max="7172" width="10" customWidth="1"/>
    <col min="7173" max="7173" width="10.7109375" customWidth="1"/>
    <col min="7174" max="7174" width="10.28515625" customWidth="1"/>
    <col min="7175" max="7175" width="10.7109375" customWidth="1"/>
    <col min="7425" max="7425" width="53.140625" customWidth="1"/>
    <col min="7426" max="7426" width="24.42578125" customWidth="1"/>
    <col min="7427" max="7427" width="11.85546875" customWidth="1"/>
    <col min="7428" max="7428" width="10" customWidth="1"/>
    <col min="7429" max="7429" width="10.7109375" customWidth="1"/>
    <col min="7430" max="7430" width="10.28515625" customWidth="1"/>
    <col min="7431" max="7431" width="10.7109375" customWidth="1"/>
    <col min="7681" max="7681" width="53.140625" customWidth="1"/>
    <col min="7682" max="7682" width="24.42578125" customWidth="1"/>
    <col min="7683" max="7683" width="11.85546875" customWidth="1"/>
    <col min="7684" max="7684" width="10" customWidth="1"/>
    <col min="7685" max="7685" width="10.7109375" customWidth="1"/>
    <col min="7686" max="7686" width="10.28515625" customWidth="1"/>
    <col min="7687" max="7687" width="10.7109375" customWidth="1"/>
    <col min="7937" max="7937" width="53.140625" customWidth="1"/>
    <col min="7938" max="7938" width="24.42578125" customWidth="1"/>
    <col min="7939" max="7939" width="11.85546875" customWidth="1"/>
    <col min="7940" max="7940" width="10" customWidth="1"/>
    <col min="7941" max="7941" width="10.7109375" customWidth="1"/>
    <col min="7942" max="7942" width="10.28515625" customWidth="1"/>
    <col min="7943" max="7943" width="10.7109375" customWidth="1"/>
    <col min="8193" max="8193" width="53.140625" customWidth="1"/>
    <col min="8194" max="8194" width="24.42578125" customWidth="1"/>
    <col min="8195" max="8195" width="11.85546875" customWidth="1"/>
    <col min="8196" max="8196" width="10" customWidth="1"/>
    <col min="8197" max="8197" width="10.7109375" customWidth="1"/>
    <col min="8198" max="8198" width="10.28515625" customWidth="1"/>
    <col min="8199" max="8199" width="10.7109375" customWidth="1"/>
    <col min="8449" max="8449" width="53.140625" customWidth="1"/>
    <col min="8450" max="8450" width="24.42578125" customWidth="1"/>
    <col min="8451" max="8451" width="11.85546875" customWidth="1"/>
    <col min="8452" max="8452" width="10" customWidth="1"/>
    <col min="8453" max="8453" width="10.7109375" customWidth="1"/>
    <col min="8454" max="8454" width="10.28515625" customWidth="1"/>
    <col min="8455" max="8455" width="10.7109375" customWidth="1"/>
    <col min="8705" max="8705" width="53.140625" customWidth="1"/>
    <col min="8706" max="8706" width="24.42578125" customWidth="1"/>
    <col min="8707" max="8707" width="11.85546875" customWidth="1"/>
    <col min="8708" max="8708" width="10" customWidth="1"/>
    <col min="8709" max="8709" width="10.7109375" customWidth="1"/>
    <col min="8710" max="8710" width="10.28515625" customWidth="1"/>
    <col min="8711" max="8711" width="10.7109375" customWidth="1"/>
    <col min="8961" max="8961" width="53.140625" customWidth="1"/>
    <col min="8962" max="8962" width="24.42578125" customWidth="1"/>
    <col min="8963" max="8963" width="11.85546875" customWidth="1"/>
    <col min="8964" max="8964" width="10" customWidth="1"/>
    <col min="8965" max="8965" width="10.7109375" customWidth="1"/>
    <col min="8966" max="8966" width="10.28515625" customWidth="1"/>
    <col min="8967" max="8967" width="10.7109375" customWidth="1"/>
    <col min="9217" max="9217" width="53.140625" customWidth="1"/>
    <col min="9218" max="9218" width="24.42578125" customWidth="1"/>
    <col min="9219" max="9219" width="11.85546875" customWidth="1"/>
    <col min="9220" max="9220" width="10" customWidth="1"/>
    <col min="9221" max="9221" width="10.7109375" customWidth="1"/>
    <col min="9222" max="9222" width="10.28515625" customWidth="1"/>
    <col min="9223" max="9223" width="10.7109375" customWidth="1"/>
    <col min="9473" max="9473" width="53.140625" customWidth="1"/>
    <col min="9474" max="9474" width="24.42578125" customWidth="1"/>
    <col min="9475" max="9475" width="11.85546875" customWidth="1"/>
    <col min="9476" max="9476" width="10" customWidth="1"/>
    <col min="9477" max="9477" width="10.7109375" customWidth="1"/>
    <col min="9478" max="9478" width="10.28515625" customWidth="1"/>
    <col min="9479" max="9479" width="10.7109375" customWidth="1"/>
    <col min="9729" max="9729" width="53.140625" customWidth="1"/>
    <col min="9730" max="9730" width="24.42578125" customWidth="1"/>
    <col min="9731" max="9731" width="11.85546875" customWidth="1"/>
    <col min="9732" max="9732" width="10" customWidth="1"/>
    <col min="9733" max="9733" width="10.7109375" customWidth="1"/>
    <col min="9734" max="9734" width="10.28515625" customWidth="1"/>
    <col min="9735" max="9735" width="10.7109375" customWidth="1"/>
    <col min="9985" max="9985" width="53.140625" customWidth="1"/>
    <col min="9986" max="9986" width="24.42578125" customWidth="1"/>
    <col min="9987" max="9987" width="11.85546875" customWidth="1"/>
    <col min="9988" max="9988" width="10" customWidth="1"/>
    <col min="9989" max="9989" width="10.7109375" customWidth="1"/>
    <col min="9990" max="9990" width="10.28515625" customWidth="1"/>
    <col min="9991" max="9991" width="10.7109375" customWidth="1"/>
    <col min="10241" max="10241" width="53.140625" customWidth="1"/>
    <col min="10242" max="10242" width="24.42578125" customWidth="1"/>
    <col min="10243" max="10243" width="11.85546875" customWidth="1"/>
    <col min="10244" max="10244" width="10" customWidth="1"/>
    <col min="10245" max="10245" width="10.7109375" customWidth="1"/>
    <col min="10246" max="10246" width="10.28515625" customWidth="1"/>
    <col min="10247" max="10247" width="10.7109375" customWidth="1"/>
    <col min="10497" max="10497" width="53.140625" customWidth="1"/>
    <col min="10498" max="10498" width="24.42578125" customWidth="1"/>
    <col min="10499" max="10499" width="11.85546875" customWidth="1"/>
    <col min="10500" max="10500" width="10" customWidth="1"/>
    <col min="10501" max="10501" width="10.7109375" customWidth="1"/>
    <col min="10502" max="10502" width="10.28515625" customWidth="1"/>
    <col min="10503" max="10503" width="10.7109375" customWidth="1"/>
    <col min="10753" max="10753" width="53.140625" customWidth="1"/>
    <col min="10754" max="10754" width="24.42578125" customWidth="1"/>
    <col min="10755" max="10755" width="11.85546875" customWidth="1"/>
    <col min="10756" max="10756" width="10" customWidth="1"/>
    <col min="10757" max="10757" width="10.7109375" customWidth="1"/>
    <col min="10758" max="10758" width="10.28515625" customWidth="1"/>
    <col min="10759" max="10759" width="10.7109375" customWidth="1"/>
    <col min="11009" max="11009" width="53.140625" customWidth="1"/>
    <col min="11010" max="11010" width="24.42578125" customWidth="1"/>
    <col min="11011" max="11011" width="11.85546875" customWidth="1"/>
    <col min="11012" max="11012" width="10" customWidth="1"/>
    <col min="11013" max="11013" width="10.7109375" customWidth="1"/>
    <col min="11014" max="11014" width="10.28515625" customWidth="1"/>
    <col min="11015" max="11015" width="10.7109375" customWidth="1"/>
    <col min="11265" max="11265" width="53.140625" customWidth="1"/>
    <col min="11266" max="11266" width="24.42578125" customWidth="1"/>
    <col min="11267" max="11267" width="11.85546875" customWidth="1"/>
    <col min="11268" max="11268" width="10" customWidth="1"/>
    <col min="11269" max="11269" width="10.7109375" customWidth="1"/>
    <col min="11270" max="11270" width="10.28515625" customWidth="1"/>
    <col min="11271" max="11271" width="10.7109375" customWidth="1"/>
    <col min="11521" max="11521" width="53.140625" customWidth="1"/>
    <col min="11522" max="11522" width="24.42578125" customWidth="1"/>
    <col min="11523" max="11523" width="11.85546875" customWidth="1"/>
    <col min="11524" max="11524" width="10" customWidth="1"/>
    <col min="11525" max="11525" width="10.7109375" customWidth="1"/>
    <col min="11526" max="11526" width="10.28515625" customWidth="1"/>
    <col min="11527" max="11527" width="10.7109375" customWidth="1"/>
    <col min="11777" max="11777" width="53.140625" customWidth="1"/>
    <col min="11778" max="11778" width="24.42578125" customWidth="1"/>
    <col min="11779" max="11779" width="11.85546875" customWidth="1"/>
    <col min="11780" max="11780" width="10" customWidth="1"/>
    <col min="11781" max="11781" width="10.7109375" customWidth="1"/>
    <col min="11782" max="11782" width="10.28515625" customWidth="1"/>
    <col min="11783" max="11783" width="10.7109375" customWidth="1"/>
    <col min="12033" max="12033" width="53.140625" customWidth="1"/>
    <col min="12034" max="12034" width="24.42578125" customWidth="1"/>
    <col min="12035" max="12035" width="11.85546875" customWidth="1"/>
    <col min="12036" max="12036" width="10" customWidth="1"/>
    <col min="12037" max="12037" width="10.7109375" customWidth="1"/>
    <col min="12038" max="12038" width="10.28515625" customWidth="1"/>
    <col min="12039" max="12039" width="10.7109375" customWidth="1"/>
    <col min="12289" max="12289" width="53.140625" customWidth="1"/>
    <col min="12290" max="12290" width="24.42578125" customWidth="1"/>
    <col min="12291" max="12291" width="11.85546875" customWidth="1"/>
    <col min="12292" max="12292" width="10" customWidth="1"/>
    <col min="12293" max="12293" width="10.7109375" customWidth="1"/>
    <col min="12294" max="12294" width="10.28515625" customWidth="1"/>
    <col min="12295" max="12295" width="10.7109375" customWidth="1"/>
    <col min="12545" max="12545" width="53.140625" customWidth="1"/>
    <col min="12546" max="12546" width="24.42578125" customWidth="1"/>
    <col min="12547" max="12547" width="11.85546875" customWidth="1"/>
    <col min="12548" max="12548" width="10" customWidth="1"/>
    <col min="12549" max="12549" width="10.7109375" customWidth="1"/>
    <col min="12550" max="12550" width="10.28515625" customWidth="1"/>
    <col min="12551" max="12551" width="10.7109375" customWidth="1"/>
    <col min="12801" max="12801" width="53.140625" customWidth="1"/>
    <col min="12802" max="12802" width="24.42578125" customWidth="1"/>
    <col min="12803" max="12803" width="11.85546875" customWidth="1"/>
    <col min="12804" max="12804" width="10" customWidth="1"/>
    <col min="12805" max="12805" width="10.7109375" customWidth="1"/>
    <col min="12806" max="12806" width="10.28515625" customWidth="1"/>
    <col min="12807" max="12807" width="10.7109375" customWidth="1"/>
    <col min="13057" max="13057" width="53.140625" customWidth="1"/>
    <col min="13058" max="13058" width="24.42578125" customWidth="1"/>
    <col min="13059" max="13059" width="11.85546875" customWidth="1"/>
    <col min="13060" max="13060" width="10" customWidth="1"/>
    <col min="13061" max="13061" width="10.7109375" customWidth="1"/>
    <col min="13062" max="13062" width="10.28515625" customWidth="1"/>
    <col min="13063" max="13063" width="10.7109375" customWidth="1"/>
    <col min="13313" max="13313" width="53.140625" customWidth="1"/>
    <col min="13314" max="13314" width="24.42578125" customWidth="1"/>
    <col min="13315" max="13315" width="11.85546875" customWidth="1"/>
    <col min="13316" max="13316" width="10" customWidth="1"/>
    <col min="13317" max="13317" width="10.7109375" customWidth="1"/>
    <col min="13318" max="13318" width="10.28515625" customWidth="1"/>
    <col min="13319" max="13319" width="10.7109375" customWidth="1"/>
    <col min="13569" max="13569" width="53.140625" customWidth="1"/>
    <col min="13570" max="13570" width="24.42578125" customWidth="1"/>
    <col min="13571" max="13571" width="11.85546875" customWidth="1"/>
    <col min="13572" max="13572" width="10" customWidth="1"/>
    <col min="13573" max="13573" width="10.7109375" customWidth="1"/>
    <col min="13574" max="13574" width="10.28515625" customWidth="1"/>
    <col min="13575" max="13575" width="10.7109375" customWidth="1"/>
    <col min="13825" max="13825" width="53.140625" customWidth="1"/>
    <col min="13826" max="13826" width="24.42578125" customWidth="1"/>
    <col min="13827" max="13827" width="11.85546875" customWidth="1"/>
    <col min="13828" max="13828" width="10" customWidth="1"/>
    <col min="13829" max="13829" width="10.7109375" customWidth="1"/>
    <col min="13830" max="13830" width="10.28515625" customWidth="1"/>
    <col min="13831" max="13831" width="10.7109375" customWidth="1"/>
    <col min="14081" max="14081" width="53.140625" customWidth="1"/>
    <col min="14082" max="14082" width="24.42578125" customWidth="1"/>
    <col min="14083" max="14083" width="11.85546875" customWidth="1"/>
    <col min="14084" max="14084" width="10" customWidth="1"/>
    <col min="14085" max="14085" width="10.7109375" customWidth="1"/>
    <col min="14086" max="14086" width="10.28515625" customWidth="1"/>
    <col min="14087" max="14087" width="10.7109375" customWidth="1"/>
    <col min="14337" max="14337" width="53.140625" customWidth="1"/>
    <col min="14338" max="14338" width="24.42578125" customWidth="1"/>
    <col min="14339" max="14339" width="11.85546875" customWidth="1"/>
    <col min="14340" max="14340" width="10" customWidth="1"/>
    <col min="14341" max="14341" width="10.7109375" customWidth="1"/>
    <col min="14342" max="14342" width="10.28515625" customWidth="1"/>
    <col min="14343" max="14343" width="10.7109375" customWidth="1"/>
    <col min="14593" max="14593" width="53.140625" customWidth="1"/>
    <col min="14594" max="14594" width="24.42578125" customWidth="1"/>
    <col min="14595" max="14595" width="11.85546875" customWidth="1"/>
    <col min="14596" max="14596" width="10" customWidth="1"/>
    <col min="14597" max="14597" width="10.7109375" customWidth="1"/>
    <col min="14598" max="14598" width="10.28515625" customWidth="1"/>
    <col min="14599" max="14599" width="10.7109375" customWidth="1"/>
    <col min="14849" max="14849" width="53.140625" customWidth="1"/>
    <col min="14850" max="14850" width="24.42578125" customWidth="1"/>
    <col min="14851" max="14851" width="11.85546875" customWidth="1"/>
    <col min="14852" max="14852" width="10" customWidth="1"/>
    <col min="14853" max="14853" width="10.7109375" customWidth="1"/>
    <col min="14854" max="14854" width="10.28515625" customWidth="1"/>
    <col min="14855" max="14855" width="10.7109375" customWidth="1"/>
    <col min="15105" max="15105" width="53.140625" customWidth="1"/>
    <col min="15106" max="15106" width="24.42578125" customWidth="1"/>
    <col min="15107" max="15107" width="11.85546875" customWidth="1"/>
    <col min="15108" max="15108" width="10" customWidth="1"/>
    <col min="15109" max="15109" width="10.7109375" customWidth="1"/>
    <col min="15110" max="15110" width="10.28515625" customWidth="1"/>
    <col min="15111" max="15111" width="10.7109375" customWidth="1"/>
    <col min="15361" max="15361" width="53.140625" customWidth="1"/>
    <col min="15362" max="15362" width="24.42578125" customWidth="1"/>
    <col min="15363" max="15363" width="11.85546875" customWidth="1"/>
    <col min="15364" max="15364" width="10" customWidth="1"/>
    <col min="15365" max="15365" width="10.7109375" customWidth="1"/>
    <col min="15366" max="15366" width="10.28515625" customWidth="1"/>
    <col min="15367" max="15367" width="10.7109375" customWidth="1"/>
    <col min="15617" max="15617" width="53.140625" customWidth="1"/>
    <col min="15618" max="15618" width="24.42578125" customWidth="1"/>
    <col min="15619" max="15619" width="11.85546875" customWidth="1"/>
    <col min="15620" max="15620" width="10" customWidth="1"/>
    <col min="15621" max="15621" width="10.7109375" customWidth="1"/>
    <col min="15622" max="15622" width="10.28515625" customWidth="1"/>
    <col min="15623" max="15623" width="10.7109375" customWidth="1"/>
    <col min="15873" max="15873" width="53.140625" customWidth="1"/>
    <col min="15874" max="15874" width="24.42578125" customWidth="1"/>
    <col min="15875" max="15875" width="11.85546875" customWidth="1"/>
    <col min="15876" max="15876" width="10" customWidth="1"/>
    <col min="15877" max="15877" width="10.7109375" customWidth="1"/>
    <col min="15878" max="15878" width="10.28515625" customWidth="1"/>
    <col min="15879" max="15879" width="10.7109375" customWidth="1"/>
    <col min="16129" max="16129" width="53.140625" customWidth="1"/>
    <col min="16130" max="16130" width="24.42578125" customWidth="1"/>
    <col min="16131" max="16131" width="11.85546875" customWidth="1"/>
    <col min="16132" max="16132" width="10" customWidth="1"/>
    <col min="16133" max="16133" width="10.7109375" customWidth="1"/>
    <col min="16134" max="16134" width="10.28515625" customWidth="1"/>
    <col min="16135" max="16135" width="10.7109375" customWidth="1"/>
  </cols>
  <sheetData>
    <row r="1" spans="1:7" ht="16.5" x14ac:dyDescent="0.25">
      <c r="A1" s="414" t="s">
        <v>109</v>
      </c>
      <c r="B1" s="415"/>
      <c r="C1" s="415"/>
      <c r="D1" s="415"/>
      <c r="E1" s="415"/>
      <c r="F1" s="415"/>
      <c r="G1" s="415"/>
    </row>
    <row r="2" spans="1:7" ht="28.15" customHeight="1" thickBot="1" x14ac:dyDescent="0.25">
      <c r="A2" s="451" t="s">
        <v>547</v>
      </c>
      <c r="B2" s="452"/>
      <c r="C2" s="452"/>
      <c r="D2" s="452"/>
      <c r="E2" s="452"/>
      <c r="F2" s="452"/>
      <c r="G2" s="452"/>
    </row>
    <row r="3" spans="1:7" ht="16.899999999999999" customHeight="1" x14ac:dyDescent="0.2">
      <c r="A3" s="403" t="s">
        <v>54</v>
      </c>
      <c r="B3" s="446" t="s">
        <v>570</v>
      </c>
      <c r="C3" s="448" t="s">
        <v>537</v>
      </c>
      <c r="D3" s="448"/>
      <c r="E3" s="448"/>
      <c r="F3" s="448"/>
      <c r="G3" s="449"/>
    </row>
    <row r="4" spans="1:7" ht="16.5" x14ac:dyDescent="0.2">
      <c r="A4" s="445"/>
      <c r="B4" s="447"/>
      <c r="C4" s="298">
        <v>2016</v>
      </c>
      <c r="D4" s="180">
        <v>2017</v>
      </c>
      <c r="E4" s="180">
        <v>2018</v>
      </c>
      <c r="F4" s="180">
        <v>2019</v>
      </c>
      <c r="G4" s="180">
        <v>2020</v>
      </c>
    </row>
    <row r="5" spans="1:7" ht="17.25" thickBot="1" x14ac:dyDescent="0.25">
      <c r="A5" s="166">
        <v>1</v>
      </c>
      <c r="B5" s="105">
        <v>2</v>
      </c>
      <c r="C5" s="105">
        <v>3</v>
      </c>
      <c r="D5" s="105">
        <v>4</v>
      </c>
      <c r="E5" s="105">
        <v>5</v>
      </c>
      <c r="F5" s="167">
        <v>6</v>
      </c>
      <c r="G5" s="167">
        <v>7</v>
      </c>
    </row>
    <row r="6" spans="1:7" ht="33" x14ac:dyDescent="0.2">
      <c r="A6" s="143" t="s">
        <v>110</v>
      </c>
      <c r="B6" s="75" t="s">
        <v>56</v>
      </c>
      <c r="C6" s="143">
        <v>220</v>
      </c>
      <c r="D6" s="143">
        <v>249</v>
      </c>
      <c r="E6" s="143">
        <v>262</v>
      </c>
      <c r="F6" s="143">
        <v>219</v>
      </c>
      <c r="G6" s="143">
        <v>213</v>
      </c>
    </row>
    <row r="7" spans="1:7" ht="16.5" x14ac:dyDescent="0.2">
      <c r="A7" s="143" t="s">
        <v>53</v>
      </c>
      <c r="B7" s="131"/>
      <c r="C7" s="143"/>
      <c r="D7" s="143"/>
      <c r="E7" s="143"/>
      <c r="F7" s="143"/>
      <c r="G7" s="143"/>
    </row>
    <row r="8" spans="1:7" ht="16.5" x14ac:dyDescent="0.2">
      <c r="A8" s="144" t="s">
        <v>111</v>
      </c>
      <c r="B8" s="75" t="s">
        <v>56</v>
      </c>
      <c r="C8" s="144">
        <v>31</v>
      </c>
      <c r="D8" s="144">
        <v>39</v>
      </c>
      <c r="E8" s="144">
        <v>52</v>
      </c>
      <c r="F8" s="144">
        <v>33</v>
      </c>
      <c r="G8" s="144">
        <v>44</v>
      </c>
    </row>
    <row r="9" spans="1:7" ht="16.5" x14ac:dyDescent="0.2">
      <c r="A9" s="144" t="s">
        <v>112</v>
      </c>
      <c r="B9" s="75" t="s">
        <v>56</v>
      </c>
      <c r="C9" s="143">
        <v>46</v>
      </c>
      <c r="D9" s="143">
        <v>39</v>
      </c>
      <c r="E9" s="143">
        <v>58</v>
      </c>
      <c r="F9" s="143">
        <v>31</v>
      </c>
      <c r="G9" s="143">
        <v>26</v>
      </c>
    </row>
    <row r="10" spans="1:7" ht="33" x14ac:dyDescent="0.2">
      <c r="A10" s="144" t="s">
        <v>113</v>
      </c>
      <c r="B10" s="75" t="s">
        <v>56</v>
      </c>
      <c r="C10" s="144">
        <v>16</v>
      </c>
      <c r="D10" s="144">
        <v>15</v>
      </c>
      <c r="E10" s="144">
        <v>5</v>
      </c>
      <c r="F10" s="144">
        <v>4</v>
      </c>
      <c r="G10" s="144">
        <v>5</v>
      </c>
    </row>
    <row r="11" spans="1:7" ht="49.5" x14ac:dyDescent="0.2">
      <c r="A11" s="143" t="s">
        <v>683</v>
      </c>
      <c r="B11" s="75" t="s">
        <v>56</v>
      </c>
      <c r="C11" s="143">
        <v>4</v>
      </c>
      <c r="D11" s="143">
        <v>1</v>
      </c>
      <c r="E11" s="143">
        <v>23</v>
      </c>
      <c r="F11" s="143">
        <v>4</v>
      </c>
      <c r="G11" s="143">
        <v>7</v>
      </c>
    </row>
    <row r="12" spans="1:7" ht="16.5" x14ac:dyDescent="0.2">
      <c r="A12" s="144" t="s">
        <v>500</v>
      </c>
      <c r="B12" s="75" t="s">
        <v>21</v>
      </c>
      <c r="C12" s="144">
        <v>75.2</v>
      </c>
      <c r="D12" s="144">
        <v>72.5</v>
      </c>
      <c r="E12" s="144">
        <v>68.5</v>
      </c>
      <c r="F12" s="144">
        <v>63.6</v>
      </c>
      <c r="G12" s="144">
        <v>56.7</v>
      </c>
    </row>
    <row r="13" spans="1:7" ht="19.899999999999999" customHeight="1" x14ac:dyDescent="0.2"/>
  </sheetData>
  <mergeCells count="5">
    <mergeCell ref="A1:G1"/>
    <mergeCell ref="A2:G2"/>
    <mergeCell ref="A3:A4"/>
    <mergeCell ref="B3:B4"/>
    <mergeCell ref="C3:G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F14"/>
  <sheetViews>
    <sheetView view="pageBreakPreview" zoomScale="84" zoomScaleNormal="100" zoomScaleSheetLayoutView="84" workbookViewId="0">
      <selection activeCell="K18" sqref="K18"/>
    </sheetView>
  </sheetViews>
  <sheetFormatPr defaultColWidth="9.140625" defaultRowHeight="18" x14ac:dyDescent="0.25"/>
  <cols>
    <col min="1" max="1" width="61.85546875" style="90" customWidth="1"/>
    <col min="2" max="2" width="16.28515625" style="90" customWidth="1"/>
    <col min="3" max="3" width="8.85546875" style="90" customWidth="1"/>
    <col min="4" max="255" width="9.140625" style="90"/>
    <col min="256" max="256" width="61.85546875" style="90" customWidth="1"/>
    <col min="257" max="257" width="24.42578125" style="90" customWidth="1"/>
    <col min="258" max="258" width="20.85546875" style="90" customWidth="1"/>
    <col min="259" max="511" width="9.140625" style="90"/>
    <col min="512" max="512" width="61.85546875" style="90" customWidth="1"/>
    <col min="513" max="513" width="24.42578125" style="90" customWidth="1"/>
    <col min="514" max="514" width="20.85546875" style="90" customWidth="1"/>
    <col min="515" max="767" width="9.140625" style="90"/>
    <col min="768" max="768" width="61.85546875" style="90" customWidth="1"/>
    <col min="769" max="769" width="24.42578125" style="90" customWidth="1"/>
    <col min="770" max="770" width="20.85546875" style="90" customWidth="1"/>
    <col min="771" max="1023" width="9.140625" style="90"/>
    <col min="1024" max="1024" width="61.85546875" style="90" customWidth="1"/>
    <col min="1025" max="1025" width="24.42578125" style="90" customWidth="1"/>
    <col min="1026" max="1026" width="20.85546875" style="90" customWidth="1"/>
    <col min="1027" max="1279" width="9.140625" style="90"/>
    <col min="1280" max="1280" width="61.85546875" style="90" customWidth="1"/>
    <col min="1281" max="1281" width="24.42578125" style="90" customWidth="1"/>
    <col min="1282" max="1282" width="20.85546875" style="90" customWidth="1"/>
    <col min="1283" max="1535" width="9.140625" style="90"/>
    <col min="1536" max="1536" width="61.85546875" style="90" customWidth="1"/>
    <col min="1537" max="1537" width="24.42578125" style="90" customWidth="1"/>
    <col min="1538" max="1538" width="20.85546875" style="90" customWidth="1"/>
    <col min="1539" max="1791" width="9.140625" style="90"/>
    <col min="1792" max="1792" width="61.85546875" style="90" customWidth="1"/>
    <col min="1793" max="1793" width="24.42578125" style="90" customWidth="1"/>
    <col min="1794" max="1794" width="20.85546875" style="90" customWidth="1"/>
    <col min="1795" max="2047" width="9.140625" style="90"/>
    <col min="2048" max="2048" width="61.85546875" style="90" customWidth="1"/>
    <col min="2049" max="2049" width="24.42578125" style="90" customWidth="1"/>
    <col min="2050" max="2050" width="20.85546875" style="90" customWidth="1"/>
    <col min="2051" max="2303" width="9.140625" style="90"/>
    <col min="2304" max="2304" width="61.85546875" style="90" customWidth="1"/>
    <col min="2305" max="2305" width="24.42578125" style="90" customWidth="1"/>
    <col min="2306" max="2306" width="20.85546875" style="90" customWidth="1"/>
    <col min="2307" max="2559" width="9.140625" style="90"/>
    <col min="2560" max="2560" width="61.85546875" style="90" customWidth="1"/>
    <col min="2561" max="2561" width="24.42578125" style="90" customWidth="1"/>
    <col min="2562" max="2562" width="20.85546875" style="90" customWidth="1"/>
    <col min="2563" max="2815" width="9.140625" style="90"/>
    <col min="2816" max="2816" width="61.85546875" style="90" customWidth="1"/>
    <col min="2817" max="2817" width="24.42578125" style="90" customWidth="1"/>
    <col min="2818" max="2818" width="20.85546875" style="90" customWidth="1"/>
    <col min="2819" max="3071" width="9.140625" style="90"/>
    <col min="3072" max="3072" width="61.85546875" style="90" customWidth="1"/>
    <col min="3073" max="3073" width="24.42578125" style="90" customWidth="1"/>
    <col min="3074" max="3074" width="20.85546875" style="90" customWidth="1"/>
    <col min="3075" max="3327" width="9.140625" style="90"/>
    <col min="3328" max="3328" width="61.85546875" style="90" customWidth="1"/>
    <col min="3329" max="3329" width="24.42578125" style="90" customWidth="1"/>
    <col min="3330" max="3330" width="20.85546875" style="90" customWidth="1"/>
    <col min="3331" max="3583" width="9.140625" style="90"/>
    <col min="3584" max="3584" width="61.85546875" style="90" customWidth="1"/>
    <col min="3585" max="3585" width="24.42578125" style="90" customWidth="1"/>
    <col min="3586" max="3586" width="20.85546875" style="90" customWidth="1"/>
    <col min="3587" max="3839" width="9.140625" style="90"/>
    <col min="3840" max="3840" width="61.85546875" style="90" customWidth="1"/>
    <col min="3841" max="3841" width="24.42578125" style="90" customWidth="1"/>
    <col min="3842" max="3842" width="20.85546875" style="90" customWidth="1"/>
    <col min="3843" max="4095" width="9.140625" style="90"/>
    <col min="4096" max="4096" width="61.85546875" style="90" customWidth="1"/>
    <col min="4097" max="4097" width="24.42578125" style="90" customWidth="1"/>
    <col min="4098" max="4098" width="20.85546875" style="90" customWidth="1"/>
    <col min="4099" max="4351" width="9.140625" style="90"/>
    <col min="4352" max="4352" width="61.85546875" style="90" customWidth="1"/>
    <col min="4353" max="4353" width="24.42578125" style="90" customWidth="1"/>
    <col min="4354" max="4354" width="20.85546875" style="90" customWidth="1"/>
    <col min="4355" max="4607" width="9.140625" style="90"/>
    <col min="4608" max="4608" width="61.85546875" style="90" customWidth="1"/>
    <col min="4609" max="4609" width="24.42578125" style="90" customWidth="1"/>
    <col min="4610" max="4610" width="20.85546875" style="90" customWidth="1"/>
    <col min="4611" max="4863" width="9.140625" style="90"/>
    <col min="4864" max="4864" width="61.85546875" style="90" customWidth="1"/>
    <col min="4865" max="4865" width="24.42578125" style="90" customWidth="1"/>
    <col min="4866" max="4866" width="20.85546875" style="90" customWidth="1"/>
    <col min="4867" max="5119" width="9.140625" style="90"/>
    <col min="5120" max="5120" width="61.85546875" style="90" customWidth="1"/>
    <col min="5121" max="5121" width="24.42578125" style="90" customWidth="1"/>
    <col min="5122" max="5122" width="20.85546875" style="90" customWidth="1"/>
    <col min="5123" max="5375" width="9.140625" style="90"/>
    <col min="5376" max="5376" width="61.85546875" style="90" customWidth="1"/>
    <col min="5377" max="5377" width="24.42578125" style="90" customWidth="1"/>
    <col min="5378" max="5378" width="20.85546875" style="90" customWidth="1"/>
    <col min="5379" max="5631" width="9.140625" style="90"/>
    <col min="5632" max="5632" width="61.85546875" style="90" customWidth="1"/>
    <col min="5633" max="5633" width="24.42578125" style="90" customWidth="1"/>
    <col min="5634" max="5634" width="20.85546875" style="90" customWidth="1"/>
    <col min="5635" max="5887" width="9.140625" style="90"/>
    <col min="5888" max="5888" width="61.85546875" style="90" customWidth="1"/>
    <col min="5889" max="5889" width="24.42578125" style="90" customWidth="1"/>
    <col min="5890" max="5890" width="20.85546875" style="90" customWidth="1"/>
    <col min="5891" max="6143" width="9.140625" style="90"/>
    <col min="6144" max="6144" width="61.85546875" style="90" customWidth="1"/>
    <col min="6145" max="6145" width="24.42578125" style="90" customWidth="1"/>
    <col min="6146" max="6146" width="20.85546875" style="90" customWidth="1"/>
    <col min="6147" max="6399" width="9.140625" style="90"/>
    <col min="6400" max="6400" width="61.85546875" style="90" customWidth="1"/>
    <col min="6401" max="6401" width="24.42578125" style="90" customWidth="1"/>
    <col min="6402" max="6402" width="20.85546875" style="90" customWidth="1"/>
    <col min="6403" max="6655" width="9.140625" style="90"/>
    <col min="6656" max="6656" width="61.85546875" style="90" customWidth="1"/>
    <col min="6657" max="6657" width="24.42578125" style="90" customWidth="1"/>
    <col min="6658" max="6658" width="20.85546875" style="90" customWidth="1"/>
    <col min="6659" max="6911" width="9.140625" style="90"/>
    <col min="6912" max="6912" width="61.85546875" style="90" customWidth="1"/>
    <col min="6913" max="6913" width="24.42578125" style="90" customWidth="1"/>
    <col min="6914" max="6914" width="20.85546875" style="90" customWidth="1"/>
    <col min="6915" max="7167" width="9.140625" style="90"/>
    <col min="7168" max="7168" width="61.85546875" style="90" customWidth="1"/>
    <col min="7169" max="7169" width="24.42578125" style="90" customWidth="1"/>
    <col min="7170" max="7170" width="20.85546875" style="90" customWidth="1"/>
    <col min="7171" max="7423" width="9.140625" style="90"/>
    <col min="7424" max="7424" width="61.85546875" style="90" customWidth="1"/>
    <col min="7425" max="7425" width="24.42578125" style="90" customWidth="1"/>
    <col min="7426" max="7426" width="20.85546875" style="90" customWidth="1"/>
    <col min="7427" max="7679" width="9.140625" style="90"/>
    <col min="7680" max="7680" width="61.85546875" style="90" customWidth="1"/>
    <col min="7681" max="7681" width="24.42578125" style="90" customWidth="1"/>
    <col min="7682" max="7682" width="20.85546875" style="90" customWidth="1"/>
    <col min="7683" max="7935" width="9.140625" style="90"/>
    <col min="7936" max="7936" width="61.85546875" style="90" customWidth="1"/>
    <col min="7937" max="7937" width="24.42578125" style="90" customWidth="1"/>
    <col min="7938" max="7938" width="20.85546875" style="90" customWidth="1"/>
    <col min="7939" max="8191" width="9.140625" style="90"/>
    <col min="8192" max="8192" width="61.85546875" style="90" customWidth="1"/>
    <col min="8193" max="8193" width="24.42578125" style="90" customWidth="1"/>
    <col min="8194" max="8194" width="20.85546875" style="90" customWidth="1"/>
    <col min="8195" max="8447" width="9.140625" style="90"/>
    <col min="8448" max="8448" width="61.85546875" style="90" customWidth="1"/>
    <col min="8449" max="8449" width="24.42578125" style="90" customWidth="1"/>
    <col min="8450" max="8450" width="20.85546875" style="90" customWidth="1"/>
    <col min="8451" max="8703" width="9.140625" style="90"/>
    <col min="8704" max="8704" width="61.85546875" style="90" customWidth="1"/>
    <col min="8705" max="8705" width="24.42578125" style="90" customWidth="1"/>
    <col min="8706" max="8706" width="20.85546875" style="90" customWidth="1"/>
    <col min="8707" max="8959" width="9.140625" style="90"/>
    <col min="8960" max="8960" width="61.85546875" style="90" customWidth="1"/>
    <col min="8961" max="8961" width="24.42578125" style="90" customWidth="1"/>
    <col min="8962" max="8962" width="20.85546875" style="90" customWidth="1"/>
    <col min="8963" max="9215" width="9.140625" style="90"/>
    <col min="9216" max="9216" width="61.85546875" style="90" customWidth="1"/>
    <col min="9217" max="9217" width="24.42578125" style="90" customWidth="1"/>
    <col min="9218" max="9218" width="20.85546875" style="90" customWidth="1"/>
    <col min="9219" max="9471" width="9.140625" style="90"/>
    <col min="9472" max="9472" width="61.85546875" style="90" customWidth="1"/>
    <col min="9473" max="9473" width="24.42578125" style="90" customWidth="1"/>
    <col min="9474" max="9474" width="20.85546875" style="90" customWidth="1"/>
    <col min="9475" max="9727" width="9.140625" style="90"/>
    <col min="9728" max="9728" width="61.85546875" style="90" customWidth="1"/>
    <col min="9729" max="9729" width="24.42578125" style="90" customWidth="1"/>
    <col min="9730" max="9730" width="20.85546875" style="90" customWidth="1"/>
    <col min="9731" max="9983" width="9.140625" style="90"/>
    <col min="9984" max="9984" width="61.85546875" style="90" customWidth="1"/>
    <col min="9985" max="9985" width="24.42578125" style="90" customWidth="1"/>
    <col min="9986" max="9986" width="20.85546875" style="90" customWidth="1"/>
    <col min="9987" max="10239" width="9.140625" style="90"/>
    <col min="10240" max="10240" width="61.85546875" style="90" customWidth="1"/>
    <col min="10241" max="10241" width="24.42578125" style="90" customWidth="1"/>
    <col min="10242" max="10242" width="20.85546875" style="90" customWidth="1"/>
    <col min="10243" max="10495" width="9.140625" style="90"/>
    <col min="10496" max="10496" width="61.85546875" style="90" customWidth="1"/>
    <col min="10497" max="10497" width="24.42578125" style="90" customWidth="1"/>
    <col min="10498" max="10498" width="20.85546875" style="90" customWidth="1"/>
    <col min="10499" max="10751" width="9.140625" style="90"/>
    <col min="10752" max="10752" width="61.85546875" style="90" customWidth="1"/>
    <col min="10753" max="10753" width="24.42578125" style="90" customWidth="1"/>
    <col min="10754" max="10754" width="20.85546875" style="90" customWidth="1"/>
    <col min="10755" max="11007" width="9.140625" style="90"/>
    <col min="11008" max="11008" width="61.85546875" style="90" customWidth="1"/>
    <col min="11009" max="11009" width="24.42578125" style="90" customWidth="1"/>
    <col min="11010" max="11010" width="20.85546875" style="90" customWidth="1"/>
    <col min="11011" max="11263" width="9.140625" style="90"/>
    <col min="11264" max="11264" width="61.85546875" style="90" customWidth="1"/>
    <col min="11265" max="11265" width="24.42578125" style="90" customWidth="1"/>
    <col min="11266" max="11266" width="20.85546875" style="90" customWidth="1"/>
    <col min="11267" max="11519" width="9.140625" style="90"/>
    <col min="11520" max="11520" width="61.85546875" style="90" customWidth="1"/>
    <col min="11521" max="11521" width="24.42578125" style="90" customWidth="1"/>
    <col min="11522" max="11522" width="20.85546875" style="90" customWidth="1"/>
    <col min="11523" max="11775" width="9.140625" style="90"/>
    <col min="11776" max="11776" width="61.85546875" style="90" customWidth="1"/>
    <col min="11777" max="11777" width="24.42578125" style="90" customWidth="1"/>
    <col min="11778" max="11778" width="20.85546875" style="90" customWidth="1"/>
    <col min="11779" max="12031" width="9.140625" style="90"/>
    <col min="12032" max="12032" width="61.85546875" style="90" customWidth="1"/>
    <col min="12033" max="12033" width="24.42578125" style="90" customWidth="1"/>
    <col min="12034" max="12034" width="20.85546875" style="90" customWidth="1"/>
    <col min="12035" max="12287" width="9.140625" style="90"/>
    <col min="12288" max="12288" width="61.85546875" style="90" customWidth="1"/>
    <col min="12289" max="12289" width="24.42578125" style="90" customWidth="1"/>
    <col min="12290" max="12290" width="20.85546875" style="90" customWidth="1"/>
    <col min="12291" max="12543" width="9.140625" style="90"/>
    <col min="12544" max="12544" width="61.85546875" style="90" customWidth="1"/>
    <col min="12545" max="12545" width="24.42578125" style="90" customWidth="1"/>
    <col min="12546" max="12546" width="20.85546875" style="90" customWidth="1"/>
    <col min="12547" max="12799" width="9.140625" style="90"/>
    <col min="12800" max="12800" width="61.85546875" style="90" customWidth="1"/>
    <col min="12801" max="12801" width="24.42578125" style="90" customWidth="1"/>
    <col min="12802" max="12802" width="20.85546875" style="90" customWidth="1"/>
    <col min="12803" max="13055" width="9.140625" style="90"/>
    <col min="13056" max="13056" width="61.85546875" style="90" customWidth="1"/>
    <col min="13057" max="13057" width="24.42578125" style="90" customWidth="1"/>
    <col min="13058" max="13058" width="20.85546875" style="90" customWidth="1"/>
    <col min="13059" max="13311" width="9.140625" style="90"/>
    <col min="13312" max="13312" width="61.85546875" style="90" customWidth="1"/>
    <col min="13313" max="13313" width="24.42578125" style="90" customWidth="1"/>
    <col min="13314" max="13314" width="20.85546875" style="90" customWidth="1"/>
    <col min="13315" max="13567" width="9.140625" style="90"/>
    <col min="13568" max="13568" width="61.85546875" style="90" customWidth="1"/>
    <col min="13569" max="13569" width="24.42578125" style="90" customWidth="1"/>
    <col min="13570" max="13570" width="20.85546875" style="90" customWidth="1"/>
    <col min="13571" max="13823" width="9.140625" style="90"/>
    <col min="13824" max="13824" width="61.85546875" style="90" customWidth="1"/>
    <col min="13825" max="13825" width="24.42578125" style="90" customWidth="1"/>
    <col min="13826" max="13826" width="20.85546875" style="90" customWidth="1"/>
    <col min="13827" max="14079" width="9.140625" style="90"/>
    <col min="14080" max="14080" width="61.85546875" style="90" customWidth="1"/>
    <col min="14081" max="14081" width="24.42578125" style="90" customWidth="1"/>
    <col min="14082" max="14082" width="20.85546875" style="90" customWidth="1"/>
    <col min="14083" max="14335" width="9.140625" style="90"/>
    <col min="14336" max="14336" width="61.85546875" style="90" customWidth="1"/>
    <col min="14337" max="14337" width="24.42578125" style="90" customWidth="1"/>
    <col min="14338" max="14338" width="20.85546875" style="90" customWidth="1"/>
    <col min="14339" max="14591" width="9.140625" style="90"/>
    <col min="14592" max="14592" width="61.85546875" style="90" customWidth="1"/>
    <col min="14593" max="14593" width="24.42578125" style="90" customWidth="1"/>
    <col min="14594" max="14594" width="20.85546875" style="90" customWidth="1"/>
    <col min="14595" max="14847" width="9.140625" style="90"/>
    <col min="14848" max="14848" width="61.85546875" style="90" customWidth="1"/>
    <col min="14849" max="14849" width="24.42578125" style="90" customWidth="1"/>
    <col min="14850" max="14850" width="20.85546875" style="90" customWidth="1"/>
    <col min="14851" max="15103" width="9.140625" style="90"/>
    <col min="15104" max="15104" width="61.85546875" style="90" customWidth="1"/>
    <col min="15105" max="15105" width="24.42578125" style="90" customWidth="1"/>
    <col min="15106" max="15106" width="20.85546875" style="90" customWidth="1"/>
    <col min="15107" max="15359" width="9.140625" style="90"/>
    <col min="15360" max="15360" width="61.85546875" style="90" customWidth="1"/>
    <col min="15361" max="15361" width="24.42578125" style="90" customWidth="1"/>
    <col min="15362" max="15362" width="20.85546875" style="90" customWidth="1"/>
    <col min="15363" max="15615" width="9.140625" style="90"/>
    <col min="15616" max="15616" width="61.85546875" style="90" customWidth="1"/>
    <col min="15617" max="15617" width="24.42578125" style="90" customWidth="1"/>
    <col min="15618" max="15618" width="20.85546875" style="90" customWidth="1"/>
    <col min="15619" max="15871" width="9.140625" style="90"/>
    <col min="15872" max="15872" width="61.85546875" style="90" customWidth="1"/>
    <col min="15873" max="15873" width="24.42578125" style="90" customWidth="1"/>
    <col min="15874" max="15874" width="20.85546875" style="90" customWidth="1"/>
    <col min="15875" max="16127" width="9.140625" style="90"/>
    <col min="16128" max="16128" width="61.85546875" style="90" customWidth="1"/>
    <col min="16129" max="16129" width="24.42578125" style="90" customWidth="1"/>
    <col min="16130" max="16130" width="20.85546875" style="90" customWidth="1"/>
    <col min="16131" max="16384" width="9.140625" style="90"/>
  </cols>
  <sheetData>
    <row r="1" spans="1:6" ht="18.75" x14ac:dyDescent="0.3">
      <c r="A1" s="626" t="s">
        <v>623</v>
      </c>
      <c r="B1" s="627"/>
      <c r="C1" s="627"/>
      <c r="D1" s="628"/>
      <c r="E1" s="628"/>
      <c r="F1" s="628"/>
    </row>
    <row r="2" spans="1:6" ht="28.15" customHeight="1" thickBot="1" x14ac:dyDescent="0.3">
      <c r="A2" s="629" t="s">
        <v>613</v>
      </c>
      <c r="B2" s="630"/>
      <c r="C2" s="630"/>
      <c r="D2" s="631"/>
      <c r="E2" s="631"/>
      <c r="F2" s="631"/>
    </row>
    <row r="3" spans="1:6" ht="16.899999999999999" customHeight="1" x14ac:dyDescent="0.25">
      <c r="A3" s="621" t="s">
        <v>54</v>
      </c>
      <c r="B3" s="623" t="s">
        <v>570</v>
      </c>
      <c r="C3" s="448" t="s">
        <v>537</v>
      </c>
      <c r="D3" s="448"/>
      <c r="E3" s="448"/>
      <c r="F3" s="448"/>
    </row>
    <row r="4" spans="1:6" x14ac:dyDescent="0.25">
      <c r="A4" s="622"/>
      <c r="B4" s="624"/>
      <c r="C4" s="125">
        <v>2017</v>
      </c>
      <c r="D4" s="125">
        <v>2018</v>
      </c>
      <c r="E4" s="125">
        <v>2019</v>
      </c>
      <c r="F4" s="125">
        <v>2020</v>
      </c>
    </row>
    <row r="5" spans="1:6" ht="19.5" thickBot="1" x14ac:dyDescent="0.3">
      <c r="A5" s="196">
        <v>1</v>
      </c>
      <c r="B5" s="197">
        <v>2</v>
      </c>
      <c r="C5" s="105">
        <v>3</v>
      </c>
      <c r="D5" s="105">
        <v>4</v>
      </c>
      <c r="E5" s="105">
        <v>5</v>
      </c>
      <c r="F5" s="105">
        <v>6</v>
      </c>
    </row>
    <row r="6" spans="1:6" ht="37.5" x14ac:dyDescent="0.25">
      <c r="A6" s="198" t="s">
        <v>614</v>
      </c>
      <c r="B6" s="155" t="s">
        <v>56</v>
      </c>
      <c r="C6" s="324">
        <v>3</v>
      </c>
      <c r="D6" s="325">
        <v>3</v>
      </c>
      <c r="E6" s="325">
        <v>3</v>
      </c>
      <c r="F6" s="324">
        <v>3</v>
      </c>
    </row>
    <row r="7" spans="1:6" ht="37.5" x14ac:dyDescent="0.25">
      <c r="A7" s="198" t="s">
        <v>615</v>
      </c>
      <c r="B7" s="155" t="s">
        <v>616</v>
      </c>
      <c r="C7" s="326" t="s">
        <v>690</v>
      </c>
      <c r="D7" s="326" t="s">
        <v>690</v>
      </c>
      <c r="E7" s="326" t="s">
        <v>690</v>
      </c>
      <c r="F7" s="326" t="s">
        <v>690</v>
      </c>
    </row>
    <row r="8" spans="1:6" ht="39" customHeight="1" x14ac:dyDescent="0.25">
      <c r="A8" s="199" t="s">
        <v>617</v>
      </c>
      <c r="B8" s="155" t="s">
        <v>56</v>
      </c>
      <c r="C8" s="295">
        <v>0</v>
      </c>
      <c r="D8" s="208">
        <v>0</v>
      </c>
      <c r="E8" s="208">
        <v>0</v>
      </c>
      <c r="F8" s="208">
        <v>0</v>
      </c>
    </row>
    <row r="9" spans="1:6" ht="18.75" x14ac:dyDescent="0.25">
      <c r="A9" s="198" t="s">
        <v>618</v>
      </c>
      <c r="B9" s="155" t="s">
        <v>56</v>
      </c>
      <c r="C9" s="299">
        <v>0</v>
      </c>
      <c r="D9" s="325">
        <v>0</v>
      </c>
      <c r="E9" s="325">
        <v>0</v>
      </c>
      <c r="F9" s="325">
        <v>0</v>
      </c>
    </row>
    <row r="10" spans="1:6" ht="18.75" x14ac:dyDescent="0.25">
      <c r="A10" s="198" t="s">
        <v>619</v>
      </c>
      <c r="B10" s="155" t="s">
        <v>56</v>
      </c>
      <c r="C10" s="75">
        <v>0</v>
      </c>
      <c r="D10" s="208">
        <v>0</v>
      </c>
      <c r="E10" s="208">
        <v>0</v>
      </c>
      <c r="F10" s="208">
        <v>0</v>
      </c>
    </row>
    <row r="11" spans="1:6" ht="18.75" x14ac:dyDescent="0.25">
      <c r="A11" s="198" t="s">
        <v>620</v>
      </c>
      <c r="B11" s="155" t="s">
        <v>56</v>
      </c>
      <c r="C11" s="299">
        <v>0</v>
      </c>
      <c r="D11" s="325">
        <v>0</v>
      </c>
      <c r="E11" s="325">
        <v>0</v>
      </c>
      <c r="F11" s="325">
        <v>0</v>
      </c>
    </row>
    <row r="12" spans="1:6" ht="18.75" x14ac:dyDescent="0.25">
      <c r="A12" s="198" t="s">
        <v>621</v>
      </c>
      <c r="B12" s="155" t="s">
        <v>56</v>
      </c>
      <c r="C12" s="75">
        <v>0</v>
      </c>
      <c r="D12" s="208">
        <v>0</v>
      </c>
      <c r="E12" s="208">
        <v>0</v>
      </c>
      <c r="F12" s="208">
        <v>0</v>
      </c>
    </row>
    <row r="13" spans="1:6" ht="56.25" x14ac:dyDescent="0.25">
      <c r="A13" s="198" t="s">
        <v>622</v>
      </c>
      <c r="B13" s="155" t="s">
        <v>56</v>
      </c>
      <c r="C13" s="297">
        <v>0</v>
      </c>
      <c r="D13" s="327">
        <v>0</v>
      </c>
      <c r="E13" s="328">
        <v>0</v>
      </c>
      <c r="F13" s="328">
        <v>0</v>
      </c>
    </row>
    <row r="14" spans="1:6" ht="19.899999999999999" customHeight="1" x14ac:dyDescent="0.25">
      <c r="A14" s="625"/>
      <c r="B14" s="625"/>
      <c r="C14" s="625"/>
    </row>
  </sheetData>
  <mergeCells count="6">
    <mergeCell ref="A3:A4"/>
    <mergeCell ref="B3:B4"/>
    <mergeCell ref="A14:C14"/>
    <mergeCell ref="C3:F3"/>
    <mergeCell ref="A1:F1"/>
    <mergeCell ref="A2:F2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S19"/>
  <sheetViews>
    <sheetView view="pageBreakPreview" zoomScaleNormal="100" workbookViewId="0">
      <selection activeCell="F16" sqref="F16"/>
    </sheetView>
  </sheetViews>
  <sheetFormatPr defaultRowHeight="12.75" x14ac:dyDescent="0.2"/>
  <cols>
    <col min="1" max="1" width="22.7109375" customWidth="1"/>
    <col min="2" max="2" width="12.140625" bestFit="1" customWidth="1"/>
    <col min="3" max="3" width="12.5703125" customWidth="1"/>
    <col min="4" max="7" width="13.42578125" customWidth="1"/>
    <col min="8" max="8" width="15.140625" customWidth="1"/>
  </cols>
  <sheetData>
    <row r="1" spans="1:19" ht="22.15" customHeight="1" x14ac:dyDescent="0.2">
      <c r="A1" s="398" t="s">
        <v>536</v>
      </c>
      <c r="B1" s="399"/>
      <c r="C1" s="399"/>
      <c r="D1" s="399"/>
      <c r="E1" s="399"/>
      <c r="F1" s="399"/>
      <c r="G1" s="399"/>
      <c r="H1" s="399"/>
      <c r="I1" s="11"/>
      <c r="J1" s="11"/>
      <c r="K1" s="11"/>
      <c r="L1" s="11"/>
      <c r="M1" s="11"/>
      <c r="N1" s="11"/>
      <c r="O1" s="1"/>
      <c r="P1" s="1"/>
      <c r="Q1" s="1"/>
      <c r="R1" s="1"/>
      <c r="S1" s="1"/>
    </row>
    <row r="2" spans="1:19" ht="28.9" customHeight="1" x14ac:dyDescent="0.2">
      <c r="A2" s="400" t="s">
        <v>548</v>
      </c>
      <c r="B2" s="401"/>
      <c r="C2" s="401"/>
      <c r="D2" s="401"/>
      <c r="E2" s="401"/>
      <c r="F2" s="401"/>
      <c r="G2" s="401"/>
      <c r="H2" s="401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6.5" x14ac:dyDescent="0.2">
      <c r="A3" s="103"/>
      <c r="B3" s="114"/>
      <c r="C3" s="114"/>
      <c r="D3" s="114"/>
      <c r="E3" s="114"/>
      <c r="F3" s="114"/>
      <c r="G3" s="114"/>
      <c r="H3" s="115" t="s">
        <v>904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100.9" customHeight="1" x14ac:dyDescent="0.2">
      <c r="A4" s="402" t="s">
        <v>549</v>
      </c>
      <c r="B4" s="402" t="s">
        <v>550</v>
      </c>
      <c r="C4" s="402" t="s">
        <v>551</v>
      </c>
      <c r="D4" s="402" t="s">
        <v>553</v>
      </c>
      <c r="E4" s="402"/>
      <c r="F4" s="402"/>
      <c r="G4" s="402"/>
      <c r="H4" s="402" t="s">
        <v>552</v>
      </c>
    </row>
    <row r="5" spans="1:19" ht="49.5" x14ac:dyDescent="0.2">
      <c r="A5" s="402"/>
      <c r="B5" s="402"/>
      <c r="C5" s="402"/>
      <c r="D5" s="116" t="s">
        <v>555</v>
      </c>
      <c r="E5" s="116" t="s">
        <v>557</v>
      </c>
      <c r="F5" s="116" t="s">
        <v>556</v>
      </c>
      <c r="G5" s="116" t="s">
        <v>554</v>
      </c>
      <c r="H5" s="402"/>
    </row>
    <row r="6" spans="1:19" s="49" customFormat="1" ht="22.9" customHeight="1" x14ac:dyDescent="0.25">
      <c r="A6" s="117" t="s">
        <v>659</v>
      </c>
      <c r="B6" s="118"/>
      <c r="C6" s="118">
        <v>13</v>
      </c>
      <c r="D6" s="118"/>
      <c r="E6" s="118"/>
      <c r="F6" s="118"/>
      <c r="G6" s="118"/>
      <c r="H6" s="118">
        <v>51</v>
      </c>
    </row>
    <row r="7" spans="1:19" s="49" customFormat="1" x14ac:dyDescent="0.2">
      <c r="A7" s="119"/>
      <c r="B7" s="119"/>
      <c r="C7" s="119"/>
      <c r="D7" s="119"/>
      <c r="E7" s="119"/>
      <c r="F7" s="119"/>
      <c r="G7" s="119"/>
      <c r="H7" s="119"/>
    </row>
    <row r="8" spans="1:19" ht="16.5" x14ac:dyDescent="0.2">
      <c r="A8" s="120"/>
      <c r="B8" s="121"/>
      <c r="C8" s="121"/>
      <c r="D8" s="121"/>
      <c r="E8" s="121"/>
      <c r="F8" s="121"/>
      <c r="G8" s="121"/>
      <c r="H8" s="121"/>
    </row>
    <row r="9" spans="1:19" ht="16.5" x14ac:dyDescent="0.2">
      <c r="A9" s="122"/>
      <c r="B9" s="122"/>
      <c r="C9" s="122"/>
      <c r="D9" s="122"/>
      <c r="E9" s="122"/>
      <c r="F9" s="122"/>
      <c r="G9" s="122"/>
      <c r="H9" s="122"/>
    </row>
    <row r="10" spans="1:19" ht="16.5" x14ac:dyDescent="0.25">
      <c r="A10" s="123"/>
      <c r="B10" s="119"/>
      <c r="C10" s="119"/>
      <c r="D10" s="119"/>
      <c r="E10" s="119"/>
      <c r="F10" s="119"/>
      <c r="G10" s="119"/>
      <c r="H10" s="119"/>
    </row>
    <row r="11" spans="1:19" ht="16.5" x14ac:dyDescent="0.25">
      <c r="A11" s="123"/>
      <c r="B11" s="119"/>
      <c r="C11" s="119"/>
      <c r="D11" s="119"/>
      <c r="E11" s="119"/>
      <c r="F11" s="119"/>
      <c r="G11" s="119"/>
      <c r="H11" s="119"/>
    </row>
    <row r="12" spans="1:19" x14ac:dyDescent="0.2">
      <c r="A12" s="119"/>
      <c r="B12" s="119"/>
      <c r="C12" s="119"/>
      <c r="D12" s="119"/>
      <c r="E12" s="119"/>
      <c r="F12" s="119"/>
      <c r="G12" s="119"/>
      <c r="H12" s="119"/>
    </row>
    <row r="13" spans="1:19" x14ac:dyDescent="0.2">
      <c r="A13" s="103"/>
      <c r="B13" s="103"/>
      <c r="C13" s="103"/>
      <c r="D13" s="103"/>
      <c r="E13" s="103"/>
      <c r="F13" s="103"/>
      <c r="G13" s="103"/>
      <c r="H13" s="103"/>
    </row>
    <row r="14" spans="1:19" x14ac:dyDescent="0.2">
      <c r="A14" s="103"/>
      <c r="B14" s="103"/>
      <c r="C14" s="103"/>
      <c r="D14" s="103"/>
      <c r="E14" s="103"/>
      <c r="F14" s="103"/>
      <c r="G14" s="103"/>
      <c r="H14" s="103"/>
    </row>
    <row r="15" spans="1:19" x14ac:dyDescent="0.2">
      <c r="A15" s="103"/>
      <c r="B15" s="103"/>
      <c r="C15" s="103"/>
      <c r="D15" s="103"/>
      <c r="E15" s="103"/>
      <c r="F15" s="103"/>
      <c r="G15" s="103"/>
      <c r="H15" s="103"/>
    </row>
    <row r="16" spans="1:19" ht="51" customHeight="1" x14ac:dyDescent="0.2"/>
    <row r="17" ht="45.6" customHeight="1" x14ac:dyDescent="0.2"/>
    <row r="18" ht="25.15" customHeight="1" x14ac:dyDescent="0.2"/>
    <row r="19" ht="24.6" customHeight="1" x14ac:dyDescent="0.2"/>
  </sheetData>
  <mergeCells count="7">
    <mergeCell ref="A1:H1"/>
    <mergeCell ref="A2:H2"/>
    <mergeCell ref="D4:G4"/>
    <mergeCell ref="A4:A5"/>
    <mergeCell ref="B4:B5"/>
    <mergeCell ref="C4:C5"/>
    <mergeCell ref="H4:H5"/>
  </mergeCells>
  <phoneticPr fontId="9" type="noConversion"/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H49"/>
  <sheetViews>
    <sheetView view="pageBreakPreview" zoomScale="70" zoomScaleNormal="100" zoomScaleSheetLayoutView="70" workbookViewId="0">
      <selection activeCell="P18" sqref="P18"/>
    </sheetView>
  </sheetViews>
  <sheetFormatPr defaultRowHeight="12.75" x14ac:dyDescent="0.2"/>
  <cols>
    <col min="1" max="1" width="69.42578125" customWidth="1"/>
  </cols>
  <sheetData>
    <row r="1" spans="1:8" ht="22.15" customHeight="1" x14ac:dyDescent="0.25">
      <c r="A1" s="410" t="s">
        <v>240</v>
      </c>
      <c r="B1" s="411"/>
      <c r="C1" s="411"/>
      <c r="D1" s="411"/>
      <c r="E1" s="411"/>
      <c r="F1" s="411"/>
      <c r="G1" s="411"/>
      <c r="H1" s="411"/>
    </row>
    <row r="2" spans="1:8" ht="20.45" customHeight="1" x14ac:dyDescent="0.2">
      <c r="A2" s="412" t="s">
        <v>538</v>
      </c>
      <c r="B2" s="411"/>
      <c r="C2" s="411"/>
      <c r="D2" s="411"/>
      <c r="E2" s="411"/>
      <c r="F2" s="411"/>
      <c r="G2" s="411"/>
      <c r="H2" s="411"/>
    </row>
    <row r="3" spans="1:8" ht="18.75" x14ac:dyDescent="0.2">
      <c r="A3" s="405" t="s">
        <v>539</v>
      </c>
      <c r="B3" s="405"/>
      <c r="C3" s="405"/>
      <c r="D3" s="405"/>
      <c r="E3" s="405"/>
      <c r="F3" s="405"/>
      <c r="G3" s="405"/>
      <c r="H3" s="405"/>
    </row>
    <row r="4" spans="1:8" ht="17.45" customHeight="1" x14ac:dyDescent="0.2">
      <c r="A4" s="406" t="s">
        <v>660</v>
      </c>
      <c r="B4" s="406"/>
      <c r="C4" s="406"/>
      <c r="D4" s="406"/>
      <c r="E4" s="406"/>
      <c r="F4" s="406"/>
      <c r="G4" s="406"/>
      <c r="H4" s="406"/>
    </row>
    <row r="5" spans="1:8" ht="18.600000000000001" customHeight="1" x14ac:dyDescent="0.2">
      <c r="A5" s="406" t="s">
        <v>437</v>
      </c>
      <c r="B5" s="406"/>
      <c r="C5" s="406"/>
      <c r="D5" s="406"/>
      <c r="E5" s="406"/>
      <c r="F5" s="406"/>
      <c r="G5" s="406"/>
      <c r="H5" s="406"/>
    </row>
    <row r="6" spans="1:8" ht="19.149999999999999" customHeight="1" x14ac:dyDescent="0.2">
      <c r="A6" s="406" t="s">
        <v>559</v>
      </c>
      <c r="B6" s="406"/>
      <c r="C6" s="406"/>
      <c r="D6" s="406"/>
      <c r="E6" s="406"/>
      <c r="F6" s="406"/>
      <c r="G6" s="406"/>
      <c r="H6" s="406"/>
    </row>
    <row r="7" spans="1:8" ht="39.950000000000003" customHeight="1" x14ac:dyDescent="0.2">
      <c r="A7" s="406" t="s">
        <v>855</v>
      </c>
      <c r="B7" s="406"/>
      <c r="C7" s="406"/>
      <c r="D7" s="406"/>
      <c r="E7" s="406"/>
      <c r="F7" s="406"/>
      <c r="G7" s="406"/>
      <c r="H7" s="406"/>
    </row>
    <row r="8" spans="1:8" ht="18.75" x14ac:dyDescent="0.2">
      <c r="A8" s="406" t="s">
        <v>661</v>
      </c>
      <c r="B8" s="406"/>
      <c r="C8" s="406"/>
      <c r="D8" s="406"/>
      <c r="E8" s="406"/>
      <c r="F8" s="406"/>
      <c r="G8" s="406"/>
      <c r="H8" s="406"/>
    </row>
    <row r="9" spans="1:8" ht="18.75" x14ac:dyDescent="0.2">
      <c r="A9" s="405" t="s">
        <v>856</v>
      </c>
      <c r="B9" s="405"/>
      <c r="C9" s="405"/>
      <c r="D9" s="405"/>
      <c r="E9" s="405"/>
      <c r="F9" s="405"/>
      <c r="G9" s="405"/>
      <c r="H9" s="405"/>
    </row>
    <row r="10" spans="1:8" ht="18.75" x14ac:dyDescent="0.2">
      <c r="A10" s="406" t="s">
        <v>864</v>
      </c>
      <c r="B10" s="406"/>
      <c r="C10" s="406"/>
      <c r="D10" s="406"/>
      <c r="E10" s="406"/>
      <c r="F10" s="406"/>
      <c r="G10" s="406"/>
      <c r="H10" s="406"/>
    </row>
    <row r="11" spans="1:8" ht="18.75" x14ac:dyDescent="0.2">
      <c r="A11" s="406" t="s">
        <v>857</v>
      </c>
      <c r="B11" s="406"/>
      <c r="C11" s="406"/>
      <c r="D11" s="406"/>
      <c r="E11" s="406"/>
      <c r="F11" s="406"/>
      <c r="G11" s="406"/>
      <c r="H11" s="406"/>
    </row>
    <row r="12" spans="1:8" ht="18.75" x14ac:dyDescent="0.2">
      <c r="A12" s="406" t="s">
        <v>858</v>
      </c>
      <c r="B12" s="406"/>
      <c r="C12" s="406"/>
      <c r="D12" s="406"/>
      <c r="E12" s="406"/>
      <c r="F12" s="406"/>
      <c r="G12" s="406"/>
      <c r="H12" s="406"/>
    </row>
    <row r="13" spans="1:8" ht="39.950000000000003" customHeight="1" x14ac:dyDescent="0.2">
      <c r="A13" s="406" t="s">
        <v>860</v>
      </c>
      <c r="B13" s="406"/>
      <c r="C13" s="406"/>
      <c r="D13" s="406"/>
      <c r="E13" s="406"/>
      <c r="F13" s="406"/>
      <c r="G13" s="406"/>
      <c r="H13" s="406"/>
    </row>
    <row r="14" spans="1:8" ht="17.45" customHeight="1" x14ac:dyDescent="0.2">
      <c r="A14" s="406" t="s">
        <v>859</v>
      </c>
      <c r="B14" s="406"/>
      <c r="C14" s="406"/>
      <c r="D14" s="406"/>
      <c r="E14" s="406"/>
      <c r="F14" s="406"/>
      <c r="G14" s="406"/>
      <c r="H14" s="406"/>
    </row>
    <row r="15" spans="1:8" ht="17.45" customHeight="1" x14ac:dyDescent="0.2">
      <c r="A15" s="405" t="s">
        <v>454</v>
      </c>
      <c r="B15" s="405"/>
      <c r="C15" s="405"/>
      <c r="D15" s="405"/>
      <c r="E15" s="405"/>
      <c r="F15" s="405"/>
      <c r="G15" s="405"/>
      <c r="H15" s="405"/>
    </row>
    <row r="16" spans="1:8" ht="24" customHeight="1" x14ac:dyDescent="0.2">
      <c r="A16" s="406" t="s">
        <v>662</v>
      </c>
      <c r="B16" s="406"/>
      <c r="C16" s="406"/>
      <c r="D16" s="406"/>
      <c r="E16" s="406"/>
      <c r="F16" s="406"/>
      <c r="G16" s="406"/>
      <c r="H16" s="406"/>
    </row>
    <row r="17" spans="1:8" ht="18.75" x14ac:dyDescent="0.2">
      <c r="A17" s="405" t="s">
        <v>448</v>
      </c>
      <c r="B17" s="406"/>
      <c r="C17" s="406"/>
      <c r="D17" s="406"/>
      <c r="E17" s="406"/>
      <c r="F17" s="406"/>
      <c r="G17" s="406"/>
      <c r="H17" s="406"/>
    </row>
    <row r="18" spans="1:8" ht="36" customHeight="1" x14ac:dyDescent="0.2">
      <c r="A18" s="409" t="s">
        <v>861</v>
      </c>
      <c r="B18" s="409"/>
      <c r="C18" s="409"/>
      <c r="D18" s="409"/>
      <c r="E18" s="409"/>
      <c r="F18" s="409"/>
      <c r="G18" s="409"/>
      <c r="H18" s="409"/>
    </row>
    <row r="19" spans="1:8" ht="18.75" customHeight="1" x14ac:dyDescent="0.2">
      <c r="A19" s="405" t="s">
        <v>562</v>
      </c>
      <c r="B19" s="405"/>
      <c r="C19" s="405"/>
      <c r="D19" s="405"/>
      <c r="E19" s="405"/>
      <c r="F19" s="405"/>
      <c r="G19" s="405"/>
      <c r="H19" s="405"/>
    </row>
    <row r="20" spans="1:8" ht="39.950000000000003" customHeight="1" x14ac:dyDescent="0.2">
      <c r="A20" s="406" t="s">
        <v>862</v>
      </c>
      <c r="B20" s="406"/>
      <c r="C20" s="406"/>
      <c r="D20" s="406"/>
      <c r="E20" s="406"/>
      <c r="F20" s="406"/>
      <c r="G20" s="406"/>
      <c r="H20" s="406"/>
    </row>
    <row r="21" spans="1:8" ht="39.950000000000003" customHeight="1" x14ac:dyDescent="0.2">
      <c r="A21" s="406" t="s">
        <v>865</v>
      </c>
      <c r="B21" s="406"/>
      <c r="C21" s="406"/>
      <c r="D21" s="406"/>
      <c r="E21" s="406"/>
      <c r="F21" s="406"/>
      <c r="G21" s="406"/>
      <c r="H21" s="406"/>
    </row>
    <row r="22" spans="1:8" ht="18.75" x14ac:dyDescent="0.2">
      <c r="A22" s="406" t="s">
        <v>560</v>
      </c>
      <c r="B22" s="406"/>
      <c r="C22" s="406"/>
      <c r="D22" s="406"/>
      <c r="E22" s="406"/>
      <c r="F22" s="406"/>
      <c r="G22" s="406"/>
      <c r="H22" s="406"/>
    </row>
    <row r="23" spans="1:8" ht="22.15" customHeight="1" x14ac:dyDescent="0.2">
      <c r="A23" s="406" t="s">
        <v>561</v>
      </c>
      <c r="B23" s="406"/>
      <c r="C23" s="406"/>
      <c r="D23" s="406"/>
      <c r="E23" s="406"/>
      <c r="F23" s="406"/>
      <c r="G23" s="406"/>
      <c r="H23" s="406"/>
    </row>
    <row r="24" spans="1:8" ht="18.75" x14ac:dyDescent="0.2">
      <c r="A24" s="405" t="s">
        <v>863</v>
      </c>
      <c r="B24" s="406"/>
      <c r="C24" s="406"/>
      <c r="D24" s="406"/>
      <c r="E24" s="406"/>
      <c r="F24" s="406"/>
      <c r="G24" s="406"/>
      <c r="H24" s="406"/>
    </row>
    <row r="25" spans="1:8" ht="99.95" customHeight="1" x14ac:dyDescent="0.2">
      <c r="A25" s="405" t="s">
        <v>866</v>
      </c>
      <c r="B25" s="406"/>
      <c r="C25" s="406"/>
      <c r="D25" s="406"/>
      <c r="E25" s="406"/>
      <c r="F25" s="406"/>
      <c r="G25" s="406"/>
      <c r="H25" s="406"/>
    </row>
    <row r="26" spans="1:8" ht="21.6" customHeight="1" thickBot="1" x14ac:dyDescent="0.25">
      <c r="A26" s="405" t="s">
        <v>321</v>
      </c>
      <c r="B26" s="405"/>
      <c r="C26" s="405"/>
      <c r="D26" s="405"/>
      <c r="E26" s="405"/>
      <c r="F26" s="405"/>
      <c r="G26" s="405"/>
      <c r="H26" s="405"/>
    </row>
    <row r="27" spans="1:8" ht="16.5" x14ac:dyDescent="0.25">
      <c r="A27" s="403" t="s">
        <v>566</v>
      </c>
      <c r="B27" s="407" t="s">
        <v>537</v>
      </c>
      <c r="C27" s="407"/>
      <c r="D27" s="407"/>
      <c r="E27" s="407"/>
      <c r="F27" s="408"/>
      <c r="G27" s="103"/>
      <c r="H27" s="103"/>
    </row>
    <row r="28" spans="1:8" ht="16.5" x14ac:dyDescent="0.25">
      <c r="A28" s="404"/>
      <c r="B28" s="124">
        <v>2016</v>
      </c>
      <c r="C28" s="213">
        <v>2017</v>
      </c>
      <c r="D28" s="126">
        <v>2018</v>
      </c>
      <c r="E28" s="126">
        <v>2019</v>
      </c>
      <c r="F28" s="126">
        <v>2020</v>
      </c>
      <c r="G28" s="103"/>
      <c r="H28" s="103"/>
    </row>
    <row r="29" spans="1:8" ht="17.25" thickBot="1" x14ac:dyDescent="0.3">
      <c r="A29" s="127">
        <v>1</v>
      </c>
      <c r="B29" s="128">
        <v>2</v>
      </c>
      <c r="C29" s="128">
        <v>3</v>
      </c>
      <c r="D29" s="128">
        <v>4</v>
      </c>
      <c r="E29" s="129">
        <v>5</v>
      </c>
      <c r="F29" s="129">
        <v>6</v>
      </c>
      <c r="G29" s="103"/>
      <c r="H29" s="103"/>
    </row>
    <row r="30" spans="1:8" ht="33" x14ac:dyDescent="0.2">
      <c r="A30" s="130" t="s">
        <v>241</v>
      </c>
      <c r="B30" s="330">
        <v>210292</v>
      </c>
      <c r="C30" s="330">
        <v>210292</v>
      </c>
      <c r="D30" s="330">
        <v>210292</v>
      </c>
      <c r="E30" s="330">
        <v>210292</v>
      </c>
      <c r="F30" s="131">
        <v>210292</v>
      </c>
      <c r="G30" s="103"/>
      <c r="H30" s="103"/>
    </row>
    <row r="31" spans="1:8" ht="16.5" x14ac:dyDescent="0.2">
      <c r="A31" s="132" t="s">
        <v>540</v>
      </c>
      <c r="B31" s="75"/>
      <c r="C31" s="75"/>
      <c r="D31" s="75"/>
      <c r="E31" s="75"/>
      <c r="F31" s="75"/>
      <c r="G31" s="103"/>
      <c r="H31" s="103"/>
    </row>
    <row r="32" spans="1:8" ht="16.5" x14ac:dyDescent="0.2">
      <c r="A32" s="132" t="s">
        <v>541</v>
      </c>
      <c r="B32" s="75">
        <v>141926</v>
      </c>
      <c r="C32" s="75">
        <v>151357</v>
      </c>
      <c r="D32" s="75">
        <v>141926</v>
      </c>
      <c r="E32" s="75">
        <v>141926</v>
      </c>
      <c r="F32" s="75">
        <v>141926</v>
      </c>
      <c r="G32" s="103"/>
      <c r="H32" s="103"/>
    </row>
    <row r="33" spans="1:8" ht="16.5" x14ac:dyDescent="0.2">
      <c r="A33" s="132" t="s">
        <v>542</v>
      </c>
      <c r="B33" s="75"/>
      <c r="C33" s="75"/>
      <c r="D33" s="75"/>
      <c r="E33" s="75"/>
      <c r="F33" s="75"/>
      <c r="G33" s="103"/>
      <c r="H33" s="103"/>
    </row>
    <row r="34" spans="1:8" ht="16.5" x14ac:dyDescent="0.2">
      <c r="A34" s="132" t="s">
        <v>543</v>
      </c>
      <c r="B34" s="75">
        <v>107273</v>
      </c>
      <c r="C34" s="75">
        <v>107248</v>
      </c>
      <c r="D34" s="75">
        <v>107273</v>
      </c>
      <c r="E34" s="75">
        <v>107273</v>
      </c>
      <c r="F34" s="75">
        <v>107273</v>
      </c>
      <c r="G34" s="103"/>
      <c r="H34" s="103"/>
    </row>
    <row r="35" spans="1:8" ht="16.5" x14ac:dyDescent="0.2">
      <c r="A35" s="132" t="s">
        <v>544</v>
      </c>
      <c r="B35" s="75">
        <v>26537</v>
      </c>
      <c r="C35" s="75">
        <v>26537</v>
      </c>
      <c r="D35" s="75">
        <v>26537</v>
      </c>
      <c r="E35" s="75">
        <v>26537</v>
      </c>
      <c r="F35" s="75">
        <v>26537</v>
      </c>
      <c r="G35" s="103"/>
      <c r="H35" s="103"/>
    </row>
    <row r="36" spans="1:8" ht="33" x14ac:dyDescent="0.2">
      <c r="A36" s="132" t="s">
        <v>545</v>
      </c>
      <c r="B36" s="75">
        <v>146</v>
      </c>
      <c r="C36" s="75">
        <v>146</v>
      </c>
      <c r="D36" s="75">
        <v>146</v>
      </c>
      <c r="E36" s="75">
        <v>146</v>
      </c>
      <c r="F36" s="75">
        <v>146</v>
      </c>
      <c r="G36" s="103"/>
      <c r="H36" s="103"/>
    </row>
    <row r="37" spans="1:8" ht="16.5" x14ac:dyDescent="0.2">
      <c r="A37" s="132" t="s">
        <v>546</v>
      </c>
      <c r="B37" s="75">
        <v>39696</v>
      </c>
      <c r="C37" s="75">
        <v>2130</v>
      </c>
      <c r="D37" s="75">
        <v>2130</v>
      </c>
      <c r="E37" s="75">
        <v>2130</v>
      </c>
      <c r="F37" s="75">
        <v>2130</v>
      </c>
      <c r="G37" s="103"/>
      <c r="H37" s="103"/>
    </row>
    <row r="38" spans="1:8" ht="16.5" x14ac:dyDescent="0.2">
      <c r="A38" s="132" t="s">
        <v>563</v>
      </c>
      <c r="B38" s="75">
        <v>6259</v>
      </c>
      <c r="C38" s="75" t="s">
        <v>682</v>
      </c>
      <c r="D38" s="75" t="s">
        <v>682</v>
      </c>
      <c r="E38" s="75" t="s">
        <v>682</v>
      </c>
      <c r="F38" s="75" t="s">
        <v>682</v>
      </c>
      <c r="G38" s="103"/>
      <c r="H38" s="103"/>
    </row>
    <row r="39" spans="1:8" ht="16.5" x14ac:dyDescent="0.2">
      <c r="A39" s="132" t="s">
        <v>564</v>
      </c>
      <c r="B39" s="75">
        <v>565</v>
      </c>
      <c r="C39" s="75">
        <f>10399+2207</f>
        <v>12606</v>
      </c>
      <c r="D39" s="75">
        <v>12606</v>
      </c>
      <c r="E39" s="75">
        <v>12606</v>
      </c>
      <c r="F39" s="75">
        <v>12606</v>
      </c>
      <c r="G39" s="103"/>
      <c r="H39" s="103"/>
    </row>
    <row r="40" spans="1:8" ht="16.5" x14ac:dyDescent="0.2">
      <c r="A40" s="132" t="s">
        <v>565</v>
      </c>
      <c r="B40" s="75">
        <v>11145</v>
      </c>
      <c r="C40" s="75">
        <v>58935</v>
      </c>
      <c r="D40" s="75">
        <v>58935</v>
      </c>
      <c r="E40" s="75">
        <v>58935</v>
      </c>
      <c r="F40" s="75">
        <v>58935</v>
      </c>
      <c r="G40" s="103"/>
      <c r="H40" s="103"/>
    </row>
    <row r="49" ht="35.450000000000003" customHeight="1" x14ac:dyDescent="0.2"/>
  </sheetData>
  <mergeCells count="28">
    <mergeCell ref="A1:H1"/>
    <mergeCell ref="A2:H2"/>
    <mergeCell ref="A11:H11"/>
    <mergeCell ref="A4:H4"/>
    <mergeCell ref="A5:H5"/>
    <mergeCell ref="A6:H6"/>
    <mergeCell ref="A7:H7"/>
    <mergeCell ref="A3:H3"/>
    <mergeCell ref="A8:H8"/>
    <mergeCell ref="A10:H10"/>
    <mergeCell ref="A9:H9"/>
    <mergeCell ref="A12:H12"/>
    <mergeCell ref="A13:H13"/>
    <mergeCell ref="A14:H14"/>
    <mergeCell ref="A23:H23"/>
    <mergeCell ref="A15:H15"/>
    <mergeCell ref="A16:H16"/>
    <mergeCell ref="A17:H17"/>
    <mergeCell ref="A18:H18"/>
    <mergeCell ref="A19:H19"/>
    <mergeCell ref="A20:H20"/>
    <mergeCell ref="A21:H21"/>
    <mergeCell ref="A22:H22"/>
    <mergeCell ref="A27:A28"/>
    <mergeCell ref="A24:H24"/>
    <mergeCell ref="A25:H25"/>
    <mergeCell ref="B27:F27"/>
    <mergeCell ref="A26:H26"/>
  </mergeCells>
  <phoneticPr fontId="9" type="noConversion"/>
  <printOptions horizontalCentered="1"/>
  <pageMargins left="0.59055118110236227" right="0.59055118110236227" top="0.78740157480314965" bottom="0.59055118110236227" header="0.31496062992125984" footer="0.31496062992125984"/>
  <pageSetup paperSize="9" fitToHeight="0" orientation="landscape" r:id="rId1"/>
  <headerFooter alignWithMargins="0">
    <oddFooter>&amp;C&amp;P&amp;R&amp;A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view="pageBreakPreview" zoomScaleNormal="100" workbookViewId="0">
      <selection activeCell="A13" sqref="A13"/>
    </sheetView>
  </sheetViews>
  <sheetFormatPr defaultRowHeight="12.75" x14ac:dyDescent="0.2"/>
  <cols>
    <col min="1" max="1" width="53.85546875" customWidth="1"/>
    <col min="2" max="2" width="29" customWidth="1"/>
    <col min="5" max="6" width="13.140625" bestFit="1" customWidth="1"/>
    <col min="7" max="7" width="14" bestFit="1" customWidth="1"/>
    <col min="257" max="257" width="53.85546875" customWidth="1"/>
    <col min="258" max="258" width="29" customWidth="1"/>
    <col min="261" max="262" width="13.140625" bestFit="1" customWidth="1"/>
    <col min="513" max="513" width="53.85546875" customWidth="1"/>
    <col min="514" max="514" width="29" customWidth="1"/>
    <col min="517" max="518" width="13.140625" bestFit="1" customWidth="1"/>
    <col min="769" max="769" width="53.85546875" customWidth="1"/>
    <col min="770" max="770" width="29" customWidth="1"/>
    <col min="773" max="774" width="13.140625" bestFit="1" customWidth="1"/>
    <col min="1025" max="1025" width="53.85546875" customWidth="1"/>
    <col min="1026" max="1026" width="29" customWidth="1"/>
    <col min="1029" max="1030" width="13.140625" bestFit="1" customWidth="1"/>
    <col min="1281" max="1281" width="53.85546875" customWidth="1"/>
    <col min="1282" max="1282" width="29" customWidth="1"/>
    <col min="1285" max="1286" width="13.140625" bestFit="1" customWidth="1"/>
    <col min="1537" max="1537" width="53.85546875" customWidth="1"/>
    <col min="1538" max="1538" width="29" customWidth="1"/>
    <col min="1541" max="1542" width="13.140625" bestFit="1" customWidth="1"/>
    <col min="1793" max="1793" width="53.85546875" customWidth="1"/>
    <col min="1794" max="1794" width="29" customWidth="1"/>
    <col min="1797" max="1798" width="13.140625" bestFit="1" customWidth="1"/>
    <col min="2049" max="2049" width="53.85546875" customWidth="1"/>
    <col min="2050" max="2050" width="29" customWidth="1"/>
    <col min="2053" max="2054" width="13.140625" bestFit="1" customWidth="1"/>
    <col min="2305" max="2305" width="53.85546875" customWidth="1"/>
    <col min="2306" max="2306" width="29" customWidth="1"/>
    <col min="2309" max="2310" width="13.140625" bestFit="1" customWidth="1"/>
    <col min="2561" max="2561" width="53.85546875" customWidth="1"/>
    <col min="2562" max="2562" width="29" customWidth="1"/>
    <col min="2565" max="2566" width="13.140625" bestFit="1" customWidth="1"/>
    <col min="2817" max="2817" width="53.85546875" customWidth="1"/>
    <col min="2818" max="2818" width="29" customWidth="1"/>
    <col min="2821" max="2822" width="13.140625" bestFit="1" customWidth="1"/>
    <col min="3073" max="3073" width="53.85546875" customWidth="1"/>
    <col min="3074" max="3074" width="29" customWidth="1"/>
    <col min="3077" max="3078" width="13.140625" bestFit="1" customWidth="1"/>
    <col min="3329" max="3329" width="53.85546875" customWidth="1"/>
    <col min="3330" max="3330" width="29" customWidth="1"/>
    <col min="3333" max="3334" width="13.140625" bestFit="1" customWidth="1"/>
    <col min="3585" max="3585" width="53.85546875" customWidth="1"/>
    <col min="3586" max="3586" width="29" customWidth="1"/>
    <col min="3589" max="3590" width="13.140625" bestFit="1" customWidth="1"/>
    <col min="3841" max="3841" width="53.85546875" customWidth="1"/>
    <col min="3842" max="3842" width="29" customWidth="1"/>
    <col min="3845" max="3846" width="13.140625" bestFit="1" customWidth="1"/>
    <col min="4097" max="4097" width="53.85546875" customWidth="1"/>
    <col min="4098" max="4098" width="29" customWidth="1"/>
    <col min="4101" max="4102" width="13.140625" bestFit="1" customWidth="1"/>
    <col min="4353" max="4353" width="53.85546875" customWidth="1"/>
    <col min="4354" max="4354" width="29" customWidth="1"/>
    <col min="4357" max="4358" width="13.140625" bestFit="1" customWidth="1"/>
    <col min="4609" max="4609" width="53.85546875" customWidth="1"/>
    <col min="4610" max="4610" width="29" customWidth="1"/>
    <col min="4613" max="4614" width="13.140625" bestFit="1" customWidth="1"/>
    <col min="4865" max="4865" width="53.85546875" customWidth="1"/>
    <col min="4866" max="4866" width="29" customWidth="1"/>
    <col min="4869" max="4870" width="13.140625" bestFit="1" customWidth="1"/>
    <col min="5121" max="5121" width="53.85546875" customWidth="1"/>
    <col min="5122" max="5122" width="29" customWidth="1"/>
    <col min="5125" max="5126" width="13.140625" bestFit="1" customWidth="1"/>
    <col min="5377" max="5377" width="53.85546875" customWidth="1"/>
    <col min="5378" max="5378" width="29" customWidth="1"/>
    <col min="5381" max="5382" width="13.140625" bestFit="1" customWidth="1"/>
    <col min="5633" max="5633" width="53.85546875" customWidth="1"/>
    <col min="5634" max="5634" width="29" customWidth="1"/>
    <col min="5637" max="5638" width="13.140625" bestFit="1" customWidth="1"/>
    <col min="5889" max="5889" width="53.85546875" customWidth="1"/>
    <col min="5890" max="5890" width="29" customWidth="1"/>
    <col min="5893" max="5894" width="13.140625" bestFit="1" customWidth="1"/>
    <col min="6145" max="6145" width="53.85546875" customWidth="1"/>
    <col min="6146" max="6146" width="29" customWidth="1"/>
    <col min="6149" max="6150" width="13.140625" bestFit="1" customWidth="1"/>
    <col min="6401" max="6401" width="53.85546875" customWidth="1"/>
    <col min="6402" max="6402" width="29" customWidth="1"/>
    <col min="6405" max="6406" width="13.140625" bestFit="1" customWidth="1"/>
    <col min="6657" max="6657" width="53.85546875" customWidth="1"/>
    <col min="6658" max="6658" width="29" customWidth="1"/>
    <col min="6661" max="6662" width="13.140625" bestFit="1" customWidth="1"/>
    <col min="6913" max="6913" width="53.85546875" customWidth="1"/>
    <col min="6914" max="6914" width="29" customWidth="1"/>
    <col min="6917" max="6918" width="13.140625" bestFit="1" customWidth="1"/>
    <col min="7169" max="7169" width="53.85546875" customWidth="1"/>
    <col min="7170" max="7170" width="29" customWidth="1"/>
    <col min="7173" max="7174" width="13.140625" bestFit="1" customWidth="1"/>
    <col min="7425" max="7425" width="53.85546875" customWidth="1"/>
    <col min="7426" max="7426" width="29" customWidth="1"/>
    <col min="7429" max="7430" width="13.140625" bestFit="1" customWidth="1"/>
    <col min="7681" max="7681" width="53.85546875" customWidth="1"/>
    <col min="7682" max="7682" width="29" customWidth="1"/>
    <col min="7685" max="7686" width="13.140625" bestFit="1" customWidth="1"/>
    <col min="7937" max="7937" width="53.85546875" customWidth="1"/>
    <col min="7938" max="7938" width="29" customWidth="1"/>
    <col min="7941" max="7942" width="13.140625" bestFit="1" customWidth="1"/>
    <col min="8193" max="8193" width="53.85546875" customWidth="1"/>
    <col min="8194" max="8194" width="29" customWidth="1"/>
    <col min="8197" max="8198" width="13.140625" bestFit="1" customWidth="1"/>
    <col min="8449" max="8449" width="53.85546875" customWidth="1"/>
    <col min="8450" max="8450" width="29" customWidth="1"/>
    <col min="8453" max="8454" width="13.140625" bestFit="1" customWidth="1"/>
    <col min="8705" max="8705" width="53.85546875" customWidth="1"/>
    <col min="8706" max="8706" width="29" customWidth="1"/>
    <col min="8709" max="8710" width="13.140625" bestFit="1" customWidth="1"/>
    <col min="8961" max="8961" width="53.85546875" customWidth="1"/>
    <col min="8962" max="8962" width="29" customWidth="1"/>
    <col min="8965" max="8966" width="13.140625" bestFit="1" customWidth="1"/>
    <col min="9217" max="9217" width="53.85546875" customWidth="1"/>
    <col min="9218" max="9218" width="29" customWidth="1"/>
    <col min="9221" max="9222" width="13.140625" bestFit="1" customWidth="1"/>
    <col min="9473" max="9473" width="53.85546875" customWidth="1"/>
    <col min="9474" max="9474" width="29" customWidth="1"/>
    <col min="9477" max="9478" width="13.140625" bestFit="1" customWidth="1"/>
    <col min="9729" max="9729" width="53.85546875" customWidth="1"/>
    <col min="9730" max="9730" width="29" customWidth="1"/>
    <col min="9733" max="9734" width="13.140625" bestFit="1" customWidth="1"/>
    <col min="9985" max="9985" width="53.85546875" customWidth="1"/>
    <col min="9986" max="9986" width="29" customWidth="1"/>
    <col min="9989" max="9990" width="13.140625" bestFit="1" customWidth="1"/>
    <col min="10241" max="10241" width="53.85546875" customWidth="1"/>
    <col min="10242" max="10242" width="29" customWidth="1"/>
    <col min="10245" max="10246" width="13.140625" bestFit="1" customWidth="1"/>
    <col min="10497" max="10497" width="53.85546875" customWidth="1"/>
    <col min="10498" max="10498" width="29" customWidth="1"/>
    <col min="10501" max="10502" width="13.140625" bestFit="1" customWidth="1"/>
    <col min="10753" max="10753" width="53.85546875" customWidth="1"/>
    <col min="10754" max="10754" width="29" customWidth="1"/>
    <col min="10757" max="10758" width="13.140625" bestFit="1" customWidth="1"/>
    <col min="11009" max="11009" width="53.85546875" customWidth="1"/>
    <col min="11010" max="11010" width="29" customWidth="1"/>
    <col min="11013" max="11014" width="13.140625" bestFit="1" customWidth="1"/>
    <col min="11265" max="11265" width="53.85546875" customWidth="1"/>
    <col min="11266" max="11266" width="29" customWidth="1"/>
    <col min="11269" max="11270" width="13.140625" bestFit="1" customWidth="1"/>
    <col min="11521" max="11521" width="53.85546875" customWidth="1"/>
    <col min="11522" max="11522" width="29" customWidth="1"/>
    <col min="11525" max="11526" width="13.140625" bestFit="1" customWidth="1"/>
    <col min="11777" max="11777" width="53.85546875" customWidth="1"/>
    <col min="11778" max="11778" width="29" customWidth="1"/>
    <col min="11781" max="11782" width="13.140625" bestFit="1" customWidth="1"/>
    <col min="12033" max="12033" width="53.85546875" customWidth="1"/>
    <col min="12034" max="12034" width="29" customWidth="1"/>
    <col min="12037" max="12038" width="13.140625" bestFit="1" customWidth="1"/>
    <col min="12289" max="12289" width="53.85546875" customWidth="1"/>
    <col min="12290" max="12290" width="29" customWidth="1"/>
    <col min="12293" max="12294" width="13.140625" bestFit="1" customWidth="1"/>
    <col min="12545" max="12545" width="53.85546875" customWidth="1"/>
    <col min="12546" max="12546" width="29" customWidth="1"/>
    <col min="12549" max="12550" width="13.140625" bestFit="1" customWidth="1"/>
    <col min="12801" max="12801" width="53.85546875" customWidth="1"/>
    <col min="12802" max="12802" width="29" customWidth="1"/>
    <col min="12805" max="12806" width="13.140625" bestFit="1" customWidth="1"/>
    <col min="13057" max="13057" width="53.85546875" customWidth="1"/>
    <col min="13058" max="13058" width="29" customWidth="1"/>
    <col min="13061" max="13062" width="13.140625" bestFit="1" customWidth="1"/>
    <col min="13313" max="13313" width="53.85546875" customWidth="1"/>
    <col min="13314" max="13314" width="29" customWidth="1"/>
    <col min="13317" max="13318" width="13.140625" bestFit="1" customWidth="1"/>
    <col min="13569" max="13569" width="53.85546875" customWidth="1"/>
    <col min="13570" max="13570" width="29" customWidth="1"/>
    <col min="13573" max="13574" width="13.140625" bestFit="1" customWidth="1"/>
    <col min="13825" max="13825" width="53.85546875" customWidth="1"/>
    <col min="13826" max="13826" width="29" customWidth="1"/>
    <col min="13829" max="13830" width="13.140625" bestFit="1" customWidth="1"/>
    <col min="14081" max="14081" width="53.85546875" customWidth="1"/>
    <col min="14082" max="14082" width="29" customWidth="1"/>
    <col min="14085" max="14086" width="13.140625" bestFit="1" customWidth="1"/>
    <col min="14337" max="14337" width="53.85546875" customWidth="1"/>
    <col min="14338" max="14338" width="29" customWidth="1"/>
    <col min="14341" max="14342" width="13.140625" bestFit="1" customWidth="1"/>
    <col min="14593" max="14593" width="53.85546875" customWidth="1"/>
    <col min="14594" max="14594" width="29" customWidth="1"/>
    <col min="14597" max="14598" width="13.140625" bestFit="1" customWidth="1"/>
    <col min="14849" max="14849" width="53.85546875" customWidth="1"/>
    <col min="14850" max="14850" width="29" customWidth="1"/>
    <col min="14853" max="14854" width="13.140625" bestFit="1" customWidth="1"/>
    <col min="15105" max="15105" width="53.85546875" customWidth="1"/>
    <col min="15106" max="15106" width="29" customWidth="1"/>
    <col min="15109" max="15110" width="13.140625" bestFit="1" customWidth="1"/>
    <col min="15361" max="15361" width="53.85546875" customWidth="1"/>
    <col min="15362" max="15362" width="29" customWidth="1"/>
    <col min="15365" max="15366" width="13.140625" bestFit="1" customWidth="1"/>
    <col min="15617" max="15617" width="53.85546875" customWidth="1"/>
    <col min="15618" max="15618" width="29" customWidth="1"/>
    <col min="15621" max="15622" width="13.140625" bestFit="1" customWidth="1"/>
    <col min="15873" max="15873" width="53.85546875" customWidth="1"/>
    <col min="15874" max="15874" width="29" customWidth="1"/>
    <col min="15877" max="15878" width="13.140625" bestFit="1" customWidth="1"/>
    <col min="16129" max="16129" width="53.85546875" customWidth="1"/>
    <col min="16130" max="16130" width="29" customWidth="1"/>
    <col min="16133" max="16134" width="13.140625" bestFit="1" customWidth="1"/>
  </cols>
  <sheetData>
    <row r="1" spans="1:14" ht="16.5" x14ac:dyDescent="0.25">
      <c r="A1" s="414" t="s">
        <v>324</v>
      </c>
      <c r="B1" s="415"/>
      <c r="C1" s="415"/>
      <c r="D1" s="415"/>
      <c r="E1" s="415"/>
      <c r="F1" s="415"/>
      <c r="G1" s="415"/>
      <c r="H1" s="97"/>
      <c r="I1" s="97"/>
      <c r="J1" s="97"/>
      <c r="K1" s="97"/>
      <c r="L1" s="97"/>
      <c r="M1" s="97"/>
      <c r="N1" s="97"/>
    </row>
    <row r="2" spans="1:14" ht="16.5" x14ac:dyDescent="0.25">
      <c r="A2" s="416" t="s">
        <v>567</v>
      </c>
      <c r="B2" s="417"/>
      <c r="C2" s="417"/>
      <c r="D2" s="417"/>
      <c r="E2" s="417"/>
      <c r="F2" s="417"/>
      <c r="G2" s="417"/>
      <c r="H2" s="96"/>
      <c r="I2" s="96"/>
      <c r="J2" s="96"/>
      <c r="K2" s="96"/>
      <c r="L2" s="96"/>
      <c r="M2" s="96"/>
      <c r="N2" s="96"/>
    </row>
    <row r="3" spans="1:14" ht="17.25" thickBot="1" x14ac:dyDescent="0.3">
      <c r="A3" s="418"/>
      <c r="B3" s="419"/>
      <c r="C3" s="419"/>
      <c r="D3" s="419"/>
      <c r="E3" s="419"/>
      <c r="F3" s="419"/>
      <c r="G3" s="419"/>
      <c r="H3" s="13"/>
      <c r="I3" s="13"/>
      <c r="J3" s="13"/>
      <c r="K3" s="13"/>
      <c r="L3" s="13"/>
      <c r="M3" s="13"/>
      <c r="N3" s="13"/>
    </row>
    <row r="4" spans="1:14" x14ac:dyDescent="0.2">
      <c r="A4" s="420" t="s">
        <v>566</v>
      </c>
      <c r="B4" s="420" t="s">
        <v>570</v>
      </c>
      <c r="C4" s="423" t="s">
        <v>537</v>
      </c>
      <c r="D4" s="424"/>
      <c r="E4" s="424"/>
      <c r="F4" s="424"/>
      <c r="G4" s="425"/>
    </row>
    <row r="5" spans="1:14" ht="13.5" thickBot="1" x14ac:dyDescent="0.25">
      <c r="A5" s="421"/>
      <c r="B5" s="421"/>
      <c r="C5" s="426"/>
      <c r="D5" s="427"/>
      <c r="E5" s="427"/>
      <c r="F5" s="427"/>
      <c r="G5" s="428"/>
    </row>
    <row r="6" spans="1:14" ht="16.5" thickBot="1" x14ac:dyDescent="0.25">
      <c r="A6" s="422"/>
      <c r="B6" s="422"/>
      <c r="C6" s="302">
        <v>2017</v>
      </c>
      <c r="D6" s="302">
        <v>2018</v>
      </c>
      <c r="E6" s="302">
        <v>2019</v>
      </c>
      <c r="F6" s="302">
        <v>2020</v>
      </c>
      <c r="G6" s="302">
        <v>2021</v>
      </c>
    </row>
    <row r="7" spans="1:14" ht="16.5" thickBot="1" x14ac:dyDescent="0.25">
      <c r="A7" s="134">
        <v>1</v>
      </c>
      <c r="B7" s="133">
        <v>2</v>
      </c>
      <c r="C7" s="296">
        <v>3</v>
      </c>
      <c r="D7" s="296">
        <v>4</v>
      </c>
      <c r="E7" s="296">
        <v>5</v>
      </c>
      <c r="F7" s="296">
        <v>6</v>
      </c>
      <c r="G7" s="375">
        <v>7</v>
      </c>
    </row>
    <row r="8" spans="1:14" ht="15.75" x14ac:dyDescent="0.2">
      <c r="A8" s="135" t="s">
        <v>848</v>
      </c>
      <c r="B8" s="136" t="s">
        <v>505</v>
      </c>
      <c r="C8" s="303">
        <v>23.942</v>
      </c>
      <c r="D8" s="303">
        <v>23.716999999999999</v>
      </c>
      <c r="E8" s="303">
        <v>23.510999999999999</v>
      </c>
      <c r="F8" s="303">
        <v>23.15</v>
      </c>
      <c r="G8" s="303">
        <v>22.832999999999998</v>
      </c>
    </row>
    <row r="9" spans="1:14" ht="15" customHeight="1" x14ac:dyDescent="0.2">
      <c r="A9" s="135" t="s">
        <v>663</v>
      </c>
      <c r="B9" s="136"/>
      <c r="C9" s="88"/>
      <c r="D9" s="88"/>
      <c r="E9" s="88"/>
      <c r="F9" s="88"/>
      <c r="G9" s="88"/>
    </row>
    <row r="10" spans="1:14" ht="15.75" x14ac:dyDescent="0.2">
      <c r="A10" s="135" t="s">
        <v>509</v>
      </c>
      <c r="B10" s="137">
        <v>1</v>
      </c>
      <c r="C10" s="88"/>
      <c r="D10" s="88"/>
      <c r="E10" s="88"/>
      <c r="F10" s="88"/>
      <c r="G10" s="88"/>
    </row>
    <row r="11" spans="1:14" ht="17.45" customHeight="1" x14ac:dyDescent="0.2">
      <c r="A11" s="135" t="s">
        <v>508</v>
      </c>
      <c r="B11" s="103"/>
      <c r="C11" s="88"/>
      <c r="D11" s="88"/>
      <c r="E11" s="88"/>
      <c r="F11" s="88"/>
      <c r="G11" s="88"/>
    </row>
    <row r="12" spans="1:14" ht="31.5" x14ac:dyDescent="0.2">
      <c r="A12" s="135" t="s">
        <v>506</v>
      </c>
      <c r="B12" s="138" t="s">
        <v>507</v>
      </c>
      <c r="C12" s="88">
        <v>17.8</v>
      </c>
      <c r="D12" s="304">
        <v>18</v>
      </c>
      <c r="E12" s="304">
        <v>18.100000000000001</v>
      </c>
      <c r="F12" s="304">
        <v>18.100000000000001</v>
      </c>
      <c r="G12" s="304">
        <v>17.8</v>
      </c>
    </row>
    <row r="13" spans="1:14" ht="34.15" customHeight="1" x14ac:dyDescent="0.2">
      <c r="A13" s="139" t="s">
        <v>664</v>
      </c>
      <c r="B13" s="136" t="s">
        <v>507</v>
      </c>
      <c r="C13" s="88">
        <v>53.2</v>
      </c>
      <c r="D13" s="304">
        <v>52.6</v>
      </c>
      <c r="E13" s="304">
        <v>52</v>
      </c>
      <c r="F13" s="304">
        <v>52.9</v>
      </c>
      <c r="G13" s="304">
        <v>52.5</v>
      </c>
    </row>
    <row r="14" spans="1:14" ht="36" customHeight="1" x14ac:dyDescent="0.2">
      <c r="A14" s="139" t="s">
        <v>665</v>
      </c>
      <c r="B14" s="136" t="s">
        <v>507</v>
      </c>
      <c r="C14" s="88">
        <v>28.9</v>
      </c>
      <c r="D14" s="304">
        <v>29.4</v>
      </c>
      <c r="E14" s="304">
        <v>29.9</v>
      </c>
      <c r="F14" s="304">
        <v>29</v>
      </c>
      <c r="G14" s="304">
        <v>29.7</v>
      </c>
    </row>
    <row r="15" spans="1:14" ht="31.5" x14ac:dyDescent="0.2">
      <c r="A15" s="135" t="s">
        <v>989</v>
      </c>
      <c r="B15" s="136" t="s">
        <v>435</v>
      </c>
      <c r="C15" s="88">
        <v>12.3</v>
      </c>
      <c r="D15" s="88">
        <v>10.5</v>
      </c>
      <c r="E15" s="88">
        <v>11.1</v>
      </c>
      <c r="F15" s="88">
        <v>9.9</v>
      </c>
      <c r="G15" s="88">
        <v>8.5</v>
      </c>
    </row>
    <row r="16" spans="1:14" ht="31.5" x14ac:dyDescent="0.2">
      <c r="A16" s="135" t="s">
        <v>990</v>
      </c>
      <c r="B16" s="136" t="s">
        <v>435</v>
      </c>
      <c r="C16" s="88">
        <v>16.899999999999999</v>
      </c>
      <c r="D16" s="88">
        <v>16.7</v>
      </c>
      <c r="E16" s="88">
        <v>17</v>
      </c>
      <c r="F16" s="88">
        <v>16.899999999999999</v>
      </c>
      <c r="G16" s="88">
        <v>18.2</v>
      </c>
    </row>
    <row r="17" spans="1:7" ht="31.5" x14ac:dyDescent="0.2">
      <c r="A17" s="135" t="s">
        <v>991</v>
      </c>
      <c r="B17" s="136" t="s">
        <v>435</v>
      </c>
      <c r="C17" s="88">
        <v>-4.5999999999999996</v>
      </c>
      <c r="D17" s="88">
        <v>-6.2</v>
      </c>
      <c r="E17" s="88">
        <v>-5.9</v>
      </c>
      <c r="F17" s="88">
        <v>-7</v>
      </c>
      <c r="G17" s="88">
        <v>-9.6999999999999993</v>
      </c>
    </row>
    <row r="18" spans="1:7" ht="15.75" x14ac:dyDescent="0.2">
      <c r="A18" s="135" t="s">
        <v>992</v>
      </c>
      <c r="B18" s="136" t="s">
        <v>510</v>
      </c>
      <c r="C18" s="88">
        <v>-43</v>
      </c>
      <c r="D18" s="88">
        <v>-61</v>
      </c>
      <c r="E18" s="88">
        <v>-76</v>
      </c>
      <c r="F18" s="88">
        <v>-199</v>
      </c>
      <c r="G18" s="88">
        <v>-92</v>
      </c>
    </row>
    <row r="19" spans="1:7" ht="33.6" customHeight="1" x14ac:dyDescent="0.2">
      <c r="A19" s="135" t="s">
        <v>993</v>
      </c>
      <c r="B19" s="140" t="s">
        <v>436</v>
      </c>
      <c r="C19" s="88">
        <v>-18</v>
      </c>
      <c r="D19" s="88">
        <v>-25.7</v>
      </c>
      <c r="E19" s="88">
        <v>-32.299999999999997</v>
      </c>
      <c r="F19" s="305">
        <f>F18/2.315</f>
        <v>-85.961123110151192</v>
      </c>
      <c r="G19" s="305">
        <f>G18/2.2833</f>
        <v>-40.292559015460078</v>
      </c>
    </row>
    <row r="20" spans="1:7" ht="15.75" x14ac:dyDescent="0.2">
      <c r="A20" s="54"/>
      <c r="B20" s="100"/>
      <c r="C20" s="100"/>
      <c r="D20" s="99"/>
      <c r="E20" s="99"/>
      <c r="F20" s="99"/>
      <c r="G20" s="99"/>
    </row>
    <row r="21" spans="1:7" ht="16.899999999999999" customHeight="1" x14ac:dyDescent="0.2">
      <c r="A21" s="99"/>
      <c r="B21" s="100"/>
      <c r="C21" s="100"/>
      <c r="D21" s="99"/>
      <c r="E21" s="99"/>
      <c r="F21" s="99"/>
      <c r="G21" s="99"/>
    </row>
    <row r="22" spans="1:7" ht="20.45" customHeight="1" x14ac:dyDescent="0.2">
      <c r="A22" s="99"/>
      <c r="B22" s="100"/>
      <c r="C22" s="100"/>
      <c r="D22" s="99"/>
      <c r="E22" s="99"/>
      <c r="F22" s="99"/>
      <c r="G22" s="99"/>
    </row>
    <row r="23" spans="1:7" ht="16.149999999999999" customHeight="1" x14ac:dyDescent="0.2">
      <c r="A23" s="49"/>
      <c r="B23" s="429"/>
      <c r="C23" s="429"/>
      <c r="D23" s="413"/>
      <c r="E23" s="413"/>
      <c r="F23" s="413"/>
      <c r="G23" s="413"/>
    </row>
    <row r="24" spans="1:7" ht="15.75" x14ac:dyDescent="0.2">
      <c r="A24" s="99"/>
      <c r="B24" s="429"/>
      <c r="C24" s="429"/>
      <c r="D24" s="413"/>
      <c r="E24" s="413"/>
      <c r="F24" s="413"/>
      <c r="G24" s="413"/>
    </row>
    <row r="25" spans="1:7" x14ac:dyDescent="0.2">
      <c r="B25" s="431"/>
      <c r="C25" s="431"/>
      <c r="D25" s="430"/>
      <c r="E25" s="430"/>
      <c r="F25" s="430"/>
      <c r="G25" s="430"/>
    </row>
    <row r="26" spans="1:7" ht="15.75" x14ac:dyDescent="0.2">
      <c r="A26" s="98"/>
      <c r="B26" s="431"/>
      <c r="C26" s="431"/>
      <c r="D26" s="430"/>
      <c r="E26" s="430"/>
      <c r="F26" s="430"/>
      <c r="G26" s="430"/>
    </row>
    <row r="27" spans="1:7" x14ac:dyDescent="0.2">
      <c r="B27" s="431"/>
      <c r="C27" s="431"/>
      <c r="D27" s="430"/>
      <c r="E27" s="430"/>
      <c r="F27" s="430"/>
      <c r="G27" s="430"/>
    </row>
    <row r="28" spans="1:7" ht="15.75" x14ac:dyDescent="0.2">
      <c r="A28" s="98"/>
      <c r="B28" s="431"/>
      <c r="C28" s="431"/>
      <c r="D28" s="430"/>
      <c r="E28" s="430"/>
      <c r="F28" s="430"/>
      <c r="G28" s="430"/>
    </row>
    <row r="29" spans="1:7" x14ac:dyDescent="0.2">
      <c r="C29" s="431"/>
      <c r="D29" s="430"/>
      <c r="E29" s="430"/>
      <c r="F29" s="430"/>
      <c r="G29" s="430"/>
    </row>
    <row r="30" spans="1:7" x14ac:dyDescent="0.2">
      <c r="C30" s="431"/>
      <c r="D30" s="430"/>
      <c r="E30" s="430"/>
      <c r="F30" s="430"/>
      <c r="G30" s="430"/>
    </row>
    <row r="31" spans="1:7" x14ac:dyDescent="0.2">
      <c r="C31" s="431"/>
      <c r="D31" s="430"/>
      <c r="E31" s="430"/>
      <c r="F31" s="430"/>
      <c r="G31" s="430"/>
    </row>
    <row r="32" spans="1:7" x14ac:dyDescent="0.2">
      <c r="C32" s="431"/>
      <c r="D32" s="430"/>
      <c r="E32" s="430"/>
      <c r="F32" s="430"/>
      <c r="G32" s="430"/>
    </row>
    <row r="33" spans="1:7" ht="15.75" x14ac:dyDescent="0.2">
      <c r="A33" s="5"/>
      <c r="B33" s="101"/>
      <c r="C33" s="431"/>
      <c r="D33" s="430"/>
      <c r="E33" s="430"/>
      <c r="F33" s="430"/>
      <c r="G33" s="430"/>
    </row>
    <row r="34" spans="1:7" x14ac:dyDescent="0.2">
      <c r="C34" s="431"/>
      <c r="D34" s="430"/>
      <c r="E34" s="430"/>
      <c r="F34" s="430"/>
      <c r="G34" s="430"/>
    </row>
    <row r="35" spans="1:7" ht="15.75" x14ac:dyDescent="0.2">
      <c r="A35" s="98"/>
      <c r="C35" s="431"/>
      <c r="D35" s="430"/>
      <c r="E35" s="430"/>
      <c r="F35" s="430"/>
      <c r="G35" s="430"/>
    </row>
    <row r="36" spans="1:7" ht="18" customHeight="1" x14ac:dyDescent="0.2">
      <c r="B36" s="431"/>
      <c r="C36" s="431"/>
      <c r="D36" s="430"/>
      <c r="E36" s="430"/>
      <c r="F36" s="430"/>
      <c r="G36" s="430"/>
    </row>
    <row r="37" spans="1:7" ht="15.75" x14ac:dyDescent="0.2">
      <c r="A37" s="98"/>
      <c r="B37" s="431"/>
      <c r="C37" s="431"/>
      <c r="D37" s="430"/>
      <c r="E37" s="430"/>
      <c r="F37" s="430"/>
      <c r="G37" s="430"/>
    </row>
  </sheetData>
  <mergeCells count="40">
    <mergeCell ref="B36:B37"/>
    <mergeCell ref="C36:C37"/>
    <mergeCell ref="D36:D37"/>
    <mergeCell ref="E36:E37"/>
    <mergeCell ref="F36:F37"/>
    <mergeCell ref="G36:G37"/>
    <mergeCell ref="C29:C33"/>
    <mergeCell ref="D29:D33"/>
    <mergeCell ref="E29:E33"/>
    <mergeCell ref="F29:F33"/>
    <mergeCell ref="G29:G33"/>
    <mergeCell ref="C34:C35"/>
    <mergeCell ref="D34:D35"/>
    <mergeCell ref="E34:E35"/>
    <mergeCell ref="F34:F35"/>
    <mergeCell ref="G34:G35"/>
    <mergeCell ref="G27:G28"/>
    <mergeCell ref="B25:B26"/>
    <mergeCell ref="C25:C26"/>
    <mergeCell ref="D25:D26"/>
    <mergeCell ref="E25:E26"/>
    <mergeCell ref="F25:F26"/>
    <mergeCell ref="G25:G26"/>
    <mergeCell ref="B27:B28"/>
    <mergeCell ref="C27:C28"/>
    <mergeCell ref="D27:D28"/>
    <mergeCell ref="E27:E28"/>
    <mergeCell ref="F27:F28"/>
    <mergeCell ref="G23:G24"/>
    <mergeCell ref="A1:G1"/>
    <mergeCell ref="A2:G2"/>
    <mergeCell ref="A3:G3"/>
    <mergeCell ref="A4:A6"/>
    <mergeCell ref="B4:B6"/>
    <mergeCell ref="C4:G5"/>
    <mergeCell ref="B23:B24"/>
    <mergeCell ref="C23:C24"/>
    <mergeCell ref="D23:D24"/>
    <mergeCell ref="E23:E24"/>
    <mergeCell ref="F23:F24"/>
  </mergeCells>
  <printOptions horizontalCentered="1"/>
  <pageMargins left="0.59055118110236227" right="0.59055118110236227" top="0.78740157480314965" bottom="0.59055118110236227" header="0.31496062992125984" footer="0.31496062992125984"/>
  <pageSetup paperSize="9" scale="96" fitToHeight="0" orientation="landscape" r:id="rId1"/>
  <headerFooter alignWithMargins="0">
    <oddFooter>&amp;C&amp;P&amp;R&amp;A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D160"/>
  <sheetViews>
    <sheetView zoomScale="85" zoomScaleNormal="85" workbookViewId="0">
      <selection activeCell="F8" sqref="F8"/>
    </sheetView>
  </sheetViews>
  <sheetFormatPr defaultColWidth="34.7109375" defaultRowHeight="15" x14ac:dyDescent="0.25"/>
  <cols>
    <col min="1" max="1" width="53.5703125" style="206" customWidth="1"/>
    <col min="2" max="2" width="25.42578125" style="207" customWidth="1"/>
    <col min="3" max="3" width="9.5703125" style="207" customWidth="1"/>
    <col min="4" max="4" width="9.140625" style="200" customWidth="1"/>
    <col min="5" max="5" width="34.5703125" style="200" customWidth="1"/>
    <col min="6" max="257" width="34.7109375" style="200"/>
    <col min="258" max="258" width="53.5703125" style="200" customWidth="1"/>
    <col min="259" max="259" width="25.42578125" style="200" customWidth="1"/>
    <col min="260" max="260" width="9.140625" style="200" customWidth="1"/>
    <col min="261" max="513" width="34.7109375" style="200"/>
    <col min="514" max="514" width="53.5703125" style="200" customWidth="1"/>
    <col min="515" max="515" width="25.42578125" style="200" customWidth="1"/>
    <col min="516" max="516" width="9.140625" style="200" customWidth="1"/>
    <col min="517" max="769" width="34.7109375" style="200"/>
    <col min="770" max="770" width="53.5703125" style="200" customWidth="1"/>
    <col min="771" max="771" width="25.42578125" style="200" customWidth="1"/>
    <col min="772" max="772" width="9.140625" style="200" customWidth="1"/>
    <col min="773" max="1025" width="34.7109375" style="200"/>
    <col min="1026" max="1026" width="53.5703125" style="200" customWidth="1"/>
    <col min="1027" max="1027" width="25.42578125" style="200" customWidth="1"/>
    <col min="1028" max="1028" width="9.140625" style="200" customWidth="1"/>
    <col min="1029" max="1281" width="34.7109375" style="200"/>
    <col min="1282" max="1282" width="53.5703125" style="200" customWidth="1"/>
    <col min="1283" max="1283" width="25.42578125" style="200" customWidth="1"/>
    <col min="1284" max="1284" width="9.140625" style="200" customWidth="1"/>
    <col min="1285" max="1537" width="34.7109375" style="200"/>
    <col min="1538" max="1538" width="53.5703125" style="200" customWidth="1"/>
    <col min="1539" max="1539" width="25.42578125" style="200" customWidth="1"/>
    <col min="1540" max="1540" width="9.140625" style="200" customWidth="1"/>
    <col min="1541" max="1793" width="34.7109375" style="200"/>
    <col min="1794" max="1794" width="53.5703125" style="200" customWidth="1"/>
    <col min="1795" max="1795" width="25.42578125" style="200" customWidth="1"/>
    <col min="1796" max="1796" width="9.140625" style="200" customWidth="1"/>
    <col min="1797" max="2049" width="34.7109375" style="200"/>
    <col min="2050" max="2050" width="53.5703125" style="200" customWidth="1"/>
    <col min="2051" max="2051" width="25.42578125" style="200" customWidth="1"/>
    <col min="2052" max="2052" width="9.140625" style="200" customWidth="1"/>
    <col min="2053" max="2305" width="34.7109375" style="200"/>
    <col min="2306" max="2306" width="53.5703125" style="200" customWidth="1"/>
    <col min="2307" max="2307" width="25.42578125" style="200" customWidth="1"/>
    <col min="2308" max="2308" width="9.140625" style="200" customWidth="1"/>
    <col min="2309" max="2561" width="34.7109375" style="200"/>
    <col min="2562" max="2562" width="53.5703125" style="200" customWidth="1"/>
    <col min="2563" max="2563" width="25.42578125" style="200" customWidth="1"/>
    <col min="2564" max="2564" width="9.140625" style="200" customWidth="1"/>
    <col min="2565" max="2817" width="34.7109375" style="200"/>
    <col min="2818" max="2818" width="53.5703125" style="200" customWidth="1"/>
    <col min="2819" max="2819" width="25.42578125" style="200" customWidth="1"/>
    <col min="2820" max="2820" width="9.140625" style="200" customWidth="1"/>
    <col min="2821" max="3073" width="34.7109375" style="200"/>
    <col min="3074" max="3074" width="53.5703125" style="200" customWidth="1"/>
    <col min="3075" max="3075" width="25.42578125" style="200" customWidth="1"/>
    <col min="3076" max="3076" width="9.140625" style="200" customWidth="1"/>
    <col min="3077" max="3329" width="34.7109375" style="200"/>
    <col min="3330" max="3330" width="53.5703125" style="200" customWidth="1"/>
    <col min="3331" max="3331" width="25.42578125" style="200" customWidth="1"/>
    <col min="3332" max="3332" width="9.140625" style="200" customWidth="1"/>
    <col min="3333" max="3585" width="34.7109375" style="200"/>
    <col min="3586" max="3586" width="53.5703125" style="200" customWidth="1"/>
    <col min="3587" max="3587" width="25.42578125" style="200" customWidth="1"/>
    <col min="3588" max="3588" width="9.140625" style="200" customWidth="1"/>
    <col min="3589" max="3841" width="34.7109375" style="200"/>
    <col min="3842" max="3842" width="53.5703125" style="200" customWidth="1"/>
    <col min="3843" max="3843" width="25.42578125" style="200" customWidth="1"/>
    <col min="3844" max="3844" width="9.140625" style="200" customWidth="1"/>
    <col min="3845" max="4097" width="34.7109375" style="200"/>
    <col min="4098" max="4098" width="53.5703125" style="200" customWidth="1"/>
    <col min="4099" max="4099" width="25.42578125" style="200" customWidth="1"/>
    <col min="4100" max="4100" width="9.140625" style="200" customWidth="1"/>
    <col min="4101" max="4353" width="34.7109375" style="200"/>
    <col min="4354" max="4354" width="53.5703125" style="200" customWidth="1"/>
    <col min="4355" max="4355" width="25.42578125" style="200" customWidth="1"/>
    <col min="4356" max="4356" width="9.140625" style="200" customWidth="1"/>
    <col min="4357" max="4609" width="34.7109375" style="200"/>
    <col min="4610" max="4610" width="53.5703125" style="200" customWidth="1"/>
    <col min="4611" max="4611" width="25.42578125" style="200" customWidth="1"/>
    <col min="4612" max="4612" width="9.140625" style="200" customWidth="1"/>
    <col min="4613" max="4865" width="34.7109375" style="200"/>
    <col min="4866" max="4866" width="53.5703125" style="200" customWidth="1"/>
    <col min="4867" max="4867" width="25.42578125" style="200" customWidth="1"/>
    <col min="4868" max="4868" width="9.140625" style="200" customWidth="1"/>
    <col min="4869" max="5121" width="34.7109375" style="200"/>
    <col min="5122" max="5122" width="53.5703125" style="200" customWidth="1"/>
    <col min="5123" max="5123" width="25.42578125" style="200" customWidth="1"/>
    <col min="5124" max="5124" width="9.140625" style="200" customWidth="1"/>
    <col min="5125" max="5377" width="34.7109375" style="200"/>
    <col min="5378" max="5378" width="53.5703125" style="200" customWidth="1"/>
    <col min="5379" max="5379" width="25.42578125" style="200" customWidth="1"/>
    <col min="5380" max="5380" width="9.140625" style="200" customWidth="1"/>
    <col min="5381" max="5633" width="34.7109375" style="200"/>
    <col min="5634" max="5634" width="53.5703125" style="200" customWidth="1"/>
    <col min="5635" max="5635" width="25.42578125" style="200" customWidth="1"/>
    <col min="5636" max="5636" width="9.140625" style="200" customWidth="1"/>
    <col min="5637" max="5889" width="34.7109375" style="200"/>
    <col min="5890" max="5890" width="53.5703125" style="200" customWidth="1"/>
    <col min="5891" max="5891" width="25.42578125" style="200" customWidth="1"/>
    <col min="5892" max="5892" width="9.140625" style="200" customWidth="1"/>
    <col min="5893" max="6145" width="34.7109375" style="200"/>
    <col min="6146" max="6146" width="53.5703125" style="200" customWidth="1"/>
    <col min="6147" max="6147" width="25.42578125" style="200" customWidth="1"/>
    <col min="6148" max="6148" width="9.140625" style="200" customWidth="1"/>
    <col min="6149" max="6401" width="34.7109375" style="200"/>
    <col min="6402" max="6402" width="53.5703125" style="200" customWidth="1"/>
    <col min="6403" max="6403" width="25.42578125" style="200" customWidth="1"/>
    <col min="6404" max="6404" width="9.140625" style="200" customWidth="1"/>
    <col min="6405" max="6657" width="34.7109375" style="200"/>
    <col min="6658" max="6658" width="53.5703125" style="200" customWidth="1"/>
    <col min="6659" max="6659" width="25.42578125" style="200" customWidth="1"/>
    <col min="6660" max="6660" width="9.140625" style="200" customWidth="1"/>
    <col min="6661" max="6913" width="34.7109375" style="200"/>
    <col min="6914" max="6914" width="53.5703125" style="200" customWidth="1"/>
    <col min="6915" max="6915" width="25.42578125" style="200" customWidth="1"/>
    <col min="6916" max="6916" width="9.140625" style="200" customWidth="1"/>
    <col min="6917" max="7169" width="34.7109375" style="200"/>
    <col min="7170" max="7170" width="53.5703125" style="200" customWidth="1"/>
    <col min="7171" max="7171" width="25.42578125" style="200" customWidth="1"/>
    <col min="7172" max="7172" width="9.140625" style="200" customWidth="1"/>
    <col min="7173" max="7425" width="34.7109375" style="200"/>
    <col min="7426" max="7426" width="53.5703125" style="200" customWidth="1"/>
    <col min="7427" max="7427" width="25.42578125" style="200" customWidth="1"/>
    <col min="7428" max="7428" width="9.140625" style="200" customWidth="1"/>
    <col min="7429" max="7681" width="34.7109375" style="200"/>
    <col min="7682" max="7682" width="53.5703125" style="200" customWidth="1"/>
    <col min="7683" max="7683" width="25.42578125" style="200" customWidth="1"/>
    <col min="7684" max="7684" width="9.140625" style="200" customWidth="1"/>
    <col min="7685" max="7937" width="34.7109375" style="200"/>
    <col min="7938" max="7938" width="53.5703125" style="200" customWidth="1"/>
    <col min="7939" max="7939" width="25.42578125" style="200" customWidth="1"/>
    <col min="7940" max="7940" width="9.140625" style="200" customWidth="1"/>
    <col min="7941" max="8193" width="34.7109375" style="200"/>
    <col min="8194" max="8194" width="53.5703125" style="200" customWidth="1"/>
    <col min="8195" max="8195" width="25.42578125" style="200" customWidth="1"/>
    <col min="8196" max="8196" width="9.140625" style="200" customWidth="1"/>
    <col min="8197" max="8449" width="34.7109375" style="200"/>
    <col min="8450" max="8450" width="53.5703125" style="200" customWidth="1"/>
    <col min="8451" max="8451" width="25.42578125" style="200" customWidth="1"/>
    <col min="8452" max="8452" width="9.140625" style="200" customWidth="1"/>
    <col min="8453" max="8705" width="34.7109375" style="200"/>
    <col min="8706" max="8706" width="53.5703125" style="200" customWidth="1"/>
    <col min="8707" max="8707" width="25.42578125" style="200" customWidth="1"/>
    <col min="8708" max="8708" width="9.140625" style="200" customWidth="1"/>
    <col min="8709" max="8961" width="34.7109375" style="200"/>
    <col min="8962" max="8962" width="53.5703125" style="200" customWidth="1"/>
    <col min="8963" max="8963" width="25.42578125" style="200" customWidth="1"/>
    <col min="8964" max="8964" width="9.140625" style="200" customWidth="1"/>
    <col min="8965" max="9217" width="34.7109375" style="200"/>
    <col min="9218" max="9218" width="53.5703125" style="200" customWidth="1"/>
    <col min="9219" max="9219" width="25.42578125" style="200" customWidth="1"/>
    <col min="9220" max="9220" width="9.140625" style="200" customWidth="1"/>
    <col min="9221" max="9473" width="34.7109375" style="200"/>
    <col min="9474" max="9474" width="53.5703125" style="200" customWidth="1"/>
    <col min="9475" max="9475" width="25.42578125" style="200" customWidth="1"/>
    <col min="9476" max="9476" width="9.140625" style="200" customWidth="1"/>
    <col min="9477" max="9729" width="34.7109375" style="200"/>
    <col min="9730" max="9730" width="53.5703125" style="200" customWidth="1"/>
    <col min="9731" max="9731" width="25.42578125" style="200" customWidth="1"/>
    <col min="9732" max="9732" width="9.140625" style="200" customWidth="1"/>
    <col min="9733" max="9985" width="34.7109375" style="200"/>
    <col min="9986" max="9986" width="53.5703125" style="200" customWidth="1"/>
    <col min="9987" max="9987" width="25.42578125" style="200" customWidth="1"/>
    <col min="9988" max="9988" width="9.140625" style="200" customWidth="1"/>
    <col min="9989" max="10241" width="34.7109375" style="200"/>
    <col min="10242" max="10242" width="53.5703125" style="200" customWidth="1"/>
    <col min="10243" max="10243" width="25.42578125" style="200" customWidth="1"/>
    <col min="10244" max="10244" width="9.140625" style="200" customWidth="1"/>
    <col min="10245" max="10497" width="34.7109375" style="200"/>
    <col min="10498" max="10498" width="53.5703125" style="200" customWidth="1"/>
    <col min="10499" max="10499" width="25.42578125" style="200" customWidth="1"/>
    <col min="10500" max="10500" width="9.140625" style="200" customWidth="1"/>
    <col min="10501" max="10753" width="34.7109375" style="200"/>
    <col min="10754" max="10754" width="53.5703125" style="200" customWidth="1"/>
    <col min="10755" max="10755" width="25.42578125" style="200" customWidth="1"/>
    <col min="10756" max="10756" width="9.140625" style="200" customWidth="1"/>
    <col min="10757" max="11009" width="34.7109375" style="200"/>
    <col min="11010" max="11010" width="53.5703125" style="200" customWidth="1"/>
    <col min="11011" max="11011" width="25.42578125" style="200" customWidth="1"/>
    <col min="11012" max="11012" width="9.140625" style="200" customWidth="1"/>
    <col min="11013" max="11265" width="34.7109375" style="200"/>
    <col min="11266" max="11266" width="53.5703125" style="200" customWidth="1"/>
    <col min="11267" max="11267" width="25.42578125" style="200" customWidth="1"/>
    <col min="11268" max="11268" width="9.140625" style="200" customWidth="1"/>
    <col min="11269" max="11521" width="34.7109375" style="200"/>
    <col min="11522" max="11522" width="53.5703125" style="200" customWidth="1"/>
    <col min="11523" max="11523" width="25.42578125" style="200" customWidth="1"/>
    <col min="11524" max="11524" width="9.140625" style="200" customWidth="1"/>
    <col min="11525" max="11777" width="34.7109375" style="200"/>
    <col min="11778" max="11778" width="53.5703125" style="200" customWidth="1"/>
    <col min="11779" max="11779" width="25.42578125" style="200" customWidth="1"/>
    <col min="11780" max="11780" width="9.140625" style="200" customWidth="1"/>
    <col min="11781" max="12033" width="34.7109375" style="200"/>
    <col min="12034" max="12034" width="53.5703125" style="200" customWidth="1"/>
    <col min="12035" max="12035" width="25.42578125" style="200" customWidth="1"/>
    <col min="12036" max="12036" width="9.140625" style="200" customWidth="1"/>
    <col min="12037" max="12289" width="34.7109375" style="200"/>
    <col min="12290" max="12290" width="53.5703125" style="200" customWidth="1"/>
    <col min="12291" max="12291" width="25.42578125" style="200" customWidth="1"/>
    <col min="12292" max="12292" width="9.140625" style="200" customWidth="1"/>
    <col min="12293" max="12545" width="34.7109375" style="200"/>
    <col min="12546" max="12546" width="53.5703125" style="200" customWidth="1"/>
    <col min="12547" max="12547" width="25.42578125" style="200" customWidth="1"/>
    <col min="12548" max="12548" width="9.140625" style="200" customWidth="1"/>
    <col min="12549" max="12801" width="34.7109375" style="200"/>
    <col min="12802" max="12802" width="53.5703125" style="200" customWidth="1"/>
    <col min="12803" max="12803" width="25.42578125" style="200" customWidth="1"/>
    <col min="12804" max="12804" width="9.140625" style="200" customWidth="1"/>
    <col min="12805" max="13057" width="34.7109375" style="200"/>
    <col min="13058" max="13058" width="53.5703125" style="200" customWidth="1"/>
    <col min="13059" max="13059" width="25.42578125" style="200" customWidth="1"/>
    <col min="13060" max="13060" width="9.140625" style="200" customWidth="1"/>
    <col min="13061" max="13313" width="34.7109375" style="200"/>
    <col min="13314" max="13314" width="53.5703125" style="200" customWidth="1"/>
    <col min="13315" max="13315" width="25.42578125" style="200" customWidth="1"/>
    <col min="13316" max="13316" width="9.140625" style="200" customWidth="1"/>
    <col min="13317" max="13569" width="34.7109375" style="200"/>
    <col min="13570" max="13570" width="53.5703125" style="200" customWidth="1"/>
    <col min="13571" max="13571" width="25.42578125" style="200" customWidth="1"/>
    <col min="13572" max="13572" width="9.140625" style="200" customWidth="1"/>
    <col min="13573" max="13825" width="34.7109375" style="200"/>
    <col min="13826" max="13826" width="53.5703125" style="200" customWidth="1"/>
    <col min="13827" max="13827" width="25.42578125" style="200" customWidth="1"/>
    <col min="13828" max="13828" width="9.140625" style="200" customWidth="1"/>
    <col min="13829" max="14081" width="34.7109375" style="200"/>
    <col min="14082" max="14082" width="53.5703125" style="200" customWidth="1"/>
    <col min="14083" max="14083" width="25.42578125" style="200" customWidth="1"/>
    <col min="14084" max="14084" width="9.140625" style="200" customWidth="1"/>
    <col min="14085" max="14337" width="34.7109375" style="200"/>
    <col min="14338" max="14338" width="53.5703125" style="200" customWidth="1"/>
    <col min="14339" max="14339" width="25.42578125" style="200" customWidth="1"/>
    <col min="14340" max="14340" width="9.140625" style="200" customWidth="1"/>
    <col min="14341" max="14593" width="34.7109375" style="200"/>
    <col min="14594" max="14594" width="53.5703125" style="200" customWidth="1"/>
    <col min="14595" max="14595" width="25.42578125" style="200" customWidth="1"/>
    <col min="14596" max="14596" width="9.140625" style="200" customWidth="1"/>
    <col min="14597" max="14849" width="34.7109375" style="200"/>
    <col min="14850" max="14850" width="53.5703125" style="200" customWidth="1"/>
    <col min="14851" max="14851" width="25.42578125" style="200" customWidth="1"/>
    <col min="14852" max="14852" width="9.140625" style="200" customWidth="1"/>
    <col min="14853" max="15105" width="34.7109375" style="200"/>
    <col min="15106" max="15106" width="53.5703125" style="200" customWidth="1"/>
    <col min="15107" max="15107" width="25.42578125" style="200" customWidth="1"/>
    <col min="15108" max="15108" width="9.140625" style="200" customWidth="1"/>
    <col min="15109" max="15361" width="34.7109375" style="200"/>
    <col min="15362" max="15362" width="53.5703125" style="200" customWidth="1"/>
    <col min="15363" max="15363" width="25.42578125" style="200" customWidth="1"/>
    <col min="15364" max="15364" width="9.140625" style="200" customWidth="1"/>
    <col min="15365" max="15617" width="34.7109375" style="200"/>
    <col min="15618" max="15618" width="53.5703125" style="200" customWidth="1"/>
    <col min="15619" max="15619" width="25.42578125" style="200" customWidth="1"/>
    <col min="15620" max="15620" width="9.140625" style="200" customWidth="1"/>
    <col min="15621" max="15873" width="34.7109375" style="200"/>
    <col min="15874" max="15874" width="53.5703125" style="200" customWidth="1"/>
    <col min="15875" max="15875" width="25.42578125" style="200" customWidth="1"/>
    <col min="15876" max="15876" width="9.140625" style="200" customWidth="1"/>
    <col min="15877" max="16129" width="34.7109375" style="200"/>
    <col min="16130" max="16130" width="53.5703125" style="200" customWidth="1"/>
    <col min="16131" max="16131" width="25.42578125" style="200" customWidth="1"/>
    <col min="16132" max="16132" width="9.140625" style="200" customWidth="1"/>
    <col min="16133" max="16384" width="34.7109375" style="200"/>
  </cols>
  <sheetData>
    <row r="1" spans="1:4" ht="16.5" x14ac:dyDescent="0.25">
      <c r="A1" s="432" t="s">
        <v>323</v>
      </c>
      <c r="B1" s="433"/>
      <c r="C1" s="433"/>
      <c r="D1" s="433"/>
    </row>
    <row r="2" spans="1:4" ht="20.25" customHeight="1" x14ac:dyDescent="0.25">
      <c r="A2" s="434" t="s">
        <v>17</v>
      </c>
      <c r="B2" s="435"/>
      <c r="C2" s="435"/>
      <c r="D2" s="435"/>
    </row>
    <row r="3" spans="1:4" s="201" customFormat="1" x14ac:dyDescent="0.25">
      <c r="A3" s="436" t="s">
        <v>470</v>
      </c>
      <c r="B3" s="436" t="s">
        <v>570</v>
      </c>
      <c r="C3" s="437" t="s">
        <v>537</v>
      </c>
      <c r="D3" s="438"/>
    </row>
    <row r="4" spans="1:4" s="201" customFormat="1" x14ac:dyDescent="0.25">
      <c r="A4" s="436"/>
      <c r="B4" s="436"/>
      <c r="C4" s="376">
        <v>2019</v>
      </c>
      <c r="D4" s="376">
        <v>2020</v>
      </c>
    </row>
    <row r="5" spans="1:4" s="201" customFormat="1" ht="19.5" thickBot="1" x14ac:dyDescent="0.3">
      <c r="A5" s="27">
        <v>1</v>
      </c>
      <c r="B5" s="27">
        <v>2</v>
      </c>
      <c r="C5" s="141">
        <v>3</v>
      </c>
      <c r="D5" s="380">
        <v>4</v>
      </c>
    </row>
    <row r="6" spans="1:4" ht="117.6" customHeight="1" x14ac:dyDescent="0.25">
      <c r="A6" s="263" t="s">
        <v>691</v>
      </c>
      <c r="B6" s="202"/>
      <c r="C6" s="104"/>
      <c r="D6" s="104"/>
    </row>
    <row r="7" spans="1:4" ht="49.15" customHeight="1" x14ac:dyDescent="0.25">
      <c r="A7" s="264" t="s">
        <v>575</v>
      </c>
      <c r="B7" s="205" t="s">
        <v>692</v>
      </c>
      <c r="C7" s="104">
        <f>C12+C32+C151+C156</f>
        <v>380.96</v>
      </c>
      <c r="D7" s="104">
        <f>D12+D32+D151+D156</f>
        <v>387.84</v>
      </c>
    </row>
    <row r="8" spans="1:4" ht="21" customHeight="1" x14ac:dyDescent="0.25">
      <c r="A8" s="264" t="s">
        <v>693</v>
      </c>
      <c r="B8" s="205" t="s">
        <v>694</v>
      </c>
      <c r="C8" s="150">
        <v>79</v>
      </c>
      <c r="D8" s="150">
        <v>94.5</v>
      </c>
    </row>
    <row r="9" spans="1:4" ht="30" x14ac:dyDescent="0.25">
      <c r="A9" s="212" t="s">
        <v>573</v>
      </c>
      <c r="B9" s="205" t="s">
        <v>21</v>
      </c>
      <c r="C9" s="104"/>
      <c r="D9" s="104"/>
    </row>
    <row r="10" spans="1:4" ht="34.5" customHeight="1" x14ac:dyDescent="0.25">
      <c r="A10" s="212" t="s">
        <v>438</v>
      </c>
      <c r="B10" s="205" t="s">
        <v>56</v>
      </c>
      <c r="C10" s="104"/>
      <c r="D10" s="104"/>
    </row>
    <row r="11" spans="1:4" x14ac:dyDescent="0.25">
      <c r="A11" s="203" t="s">
        <v>695</v>
      </c>
      <c r="B11" s="202"/>
      <c r="C11" s="104"/>
      <c r="D11" s="104"/>
    </row>
    <row r="12" spans="1:4" ht="32.25" customHeight="1" x14ac:dyDescent="0.25">
      <c r="A12" s="204" t="s">
        <v>576</v>
      </c>
      <c r="B12" s="205" t="s">
        <v>692</v>
      </c>
      <c r="C12" s="104">
        <v>51.51</v>
      </c>
      <c r="D12" s="104">
        <v>63.41</v>
      </c>
    </row>
    <row r="13" spans="1:4" x14ac:dyDescent="0.25">
      <c r="A13" s="204" t="s">
        <v>577</v>
      </c>
      <c r="B13" s="205" t="s">
        <v>694</v>
      </c>
      <c r="C13" s="150">
        <v>27.3</v>
      </c>
      <c r="D13" s="150">
        <v>123.1</v>
      </c>
    </row>
    <row r="14" spans="1:4" ht="30" x14ac:dyDescent="0.25">
      <c r="A14" s="212" t="s">
        <v>573</v>
      </c>
      <c r="B14" s="205" t="s">
        <v>21</v>
      </c>
      <c r="C14" s="104"/>
      <c r="D14" s="104"/>
    </row>
    <row r="15" spans="1:4" ht="30" x14ac:dyDescent="0.25">
      <c r="A15" s="212" t="s">
        <v>438</v>
      </c>
      <c r="B15" s="205" t="s">
        <v>56</v>
      </c>
      <c r="C15" s="104"/>
      <c r="D15" s="104"/>
    </row>
    <row r="16" spans="1:4" x14ac:dyDescent="0.25">
      <c r="A16" s="203" t="s">
        <v>696</v>
      </c>
      <c r="B16" s="205"/>
      <c r="C16" s="104"/>
      <c r="D16" s="104"/>
    </row>
    <row r="17" spans="1:4" ht="31.5" customHeight="1" x14ac:dyDescent="0.25">
      <c r="A17" s="204" t="s">
        <v>576</v>
      </c>
      <c r="B17" s="205" t="s">
        <v>692</v>
      </c>
      <c r="C17" s="104"/>
      <c r="D17" s="104"/>
    </row>
    <row r="18" spans="1:4" x14ac:dyDescent="0.25">
      <c r="A18" s="204" t="s">
        <v>577</v>
      </c>
      <c r="B18" s="205" t="s">
        <v>694</v>
      </c>
      <c r="C18" s="150"/>
      <c r="D18" s="150"/>
    </row>
    <row r="19" spans="1:4" ht="30" x14ac:dyDescent="0.25">
      <c r="A19" s="212" t="s">
        <v>573</v>
      </c>
      <c r="B19" s="205" t="s">
        <v>21</v>
      </c>
      <c r="C19" s="104"/>
      <c r="D19" s="104"/>
    </row>
    <row r="20" spans="1:4" ht="30" x14ac:dyDescent="0.25">
      <c r="A20" s="212" t="s">
        <v>438</v>
      </c>
      <c r="B20" s="205" t="s">
        <v>56</v>
      </c>
      <c r="C20" s="104"/>
      <c r="D20" s="104"/>
    </row>
    <row r="21" spans="1:4" x14ac:dyDescent="0.25">
      <c r="A21" s="203" t="s">
        <v>697</v>
      </c>
      <c r="B21" s="205"/>
      <c r="C21" s="104"/>
      <c r="D21" s="104"/>
    </row>
    <row r="22" spans="1:4" ht="33" customHeight="1" x14ac:dyDescent="0.25">
      <c r="A22" s="204" t="s">
        <v>576</v>
      </c>
      <c r="B22" s="205" t="s">
        <v>692</v>
      </c>
      <c r="C22" s="104"/>
      <c r="D22" s="104"/>
    </row>
    <row r="23" spans="1:4" x14ac:dyDescent="0.25">
      <c r="A23" s="204" t="s">
        <v>577</v>
      </c>
      <c r="B23" s="205" t="s">
        <v>694</v>
      </c>
      <c r="C23" s="104"/>
      <c r="D23" s="104"/>
    </row>
    <row r="24" spans="1:4" ht="30" x14ac:dyDescent="0.25">
      <c r="A24" s="212" t="s">
        <v>573</v>
      </c>
      <c r="B24" s="205" t="s">
        <v>21</v>
      </c>
      <c r="C24" s="104"/>
      <c r="D24" s="104"/>
    </row>
    <row r="25" spans="1:4" ht="30" x14ac:dyDescent="0.25">
      <c r="A25" s="212" t="s">
        <v>438</v>
      </c>
      <c r="B25" s="205" t="s">
        <v>56</v>
      </c>
      <c r="C25" s="104"/>
      <c r="D25" s="104"/>
    </row>
    <row r="26" spans="1:4" ht="28.5" x14ac:dyDescent="0.25">
      <c r="A26" s="203" t="s">
        <v>698</v>
      </c>
      <c r="B26" s="205"/>
      <c r="C26" s="104"/>
      <c r="D26" s="104"/>
    </row>
    <row r="27" spans="1:4" ht="31.5" customHeight="1" x14ac:dyDescent="0.25">
      <c r="A27" s="204" t="s">
        <v>576</v>
      </c>
      <c r="B27" s="205" t="s">
        <v>692</v>
      </c>
      <c r="C27" s="104"/>
      <c r="D27" s="104"/>
    </row>
    <row r="28" spans="1:4" x14ac:dyDescent="0.25">
      <c r="A28" s="204" t="s">
        <v>577</v>
      </c>
      <c r="B28" s="205" t="s">
        <v>694</v>
      </c>
      <c r="C28" s="104"/>
      <c r="D28" s="104"/>
    </row>
    <row r="29" spans="1:4" ht="30" x14ac:dyDescent="0.25">
      <c r="A29" s="212" t="s">
        <v>573</v>
      </c>
      <c r="B29" s="205" t="s">
        <v>21</v>
      </c>
      <c r="C29" s="104"/>
      <c r="D29" s="104"/>
    </row>
    <row r="30" spans="1:4" ht="30" x14ac:dyDescent="0.25">
      <c r="A30" s="212" t="s">
        <v>438</v>
      </c>
      <c r="B30" s="205" t="s">
        <v>56</v>
      </c>
      <c r="C30" s="104"/>
      <c r="D30" s="104"/>
    </row>
    <row r="31" spans="1:4" x14ac:dyDescent="0.25">
      <c r="A31" s="203" t="s">
        <v>699</v>
      </c>
      <c r="B31" s="205"/>
      <c r="C31" s="104"/>
      <c r="D31" s="104"/>
    </row>
    <row r="32" spans="1:4" ht="30.75" customHeight="1" x14ac:dyDescent="0.25">
      <c r="A32" s="204" t="s">
        <v>576</v>
      </c>
      <c r="B32" s="205" t="s">
        <v>692</v>
      </c>
      <c r="C32" s="104">
        <v>206.6</v>
      </c>
      <c r="D32" s="104">
        <f>D37+D42+D72+D107+D147</f>
        <v>229.98000000000002</v>
      </c>
    </row>
    <row r="33" spans="1:4" x14ac:dyDescent="0.25">
      <c r="A33" s="204" t="s">
        <v>577</v>
      </c>
      <c r="B33" s="205" t="s">
        <v>694</v>
      </c>
      <c r="C33" s="150">
        <v>94.8</v>
      </c>
      <c r="D33" s="150">
        <v>103.4</v>
      </c>
    </row>
    <row r="34" spans="1:4" ht="30" x14ac:dyDescent="0.25">
      <c r="A34" s="212" t="s">
        <v>573</v>
      </c>
      <c r="B34" s="205" t="s">
        <v>21</v>
      </c>
      <c r="C34" s="104"/>
      <c r="D34" s="104"/>
    </row>
    <row r="35" spans="1:4" ht="30" x14ac:dyDescent="0.25">
      <c r="A35" s="212" t="s">
        <v>438</v>
      </c>
      <c r="B35" s="205" t="s">
        <v>56</v>
      </c>
      <c r="C35" s="104"/>
      <c r="D35" s="104"/>
    </row>
    <row r="36" spans="1:4" x14ac:dyDescent="0.25">
      <c r="A36" s="203" t="s">
        <v>700</v>
      </c>
      <c r="B36" s="205"/>
      <c r="C36" s="104"/>
      <c r="D36" s="104"/>
    </row>
    <row r="37" spans="1:4" ht="31.5" customHeight="1" x14ac:dyDescent="0.25">
      <c r="A37" s="204" t="s">
        <v>576</v>
      </c>
      <c r="B37" s="205" t="s">
        <v>692</v>
      </c>
      <c r="C37" s="104">
        <v>51.8</v>
      </c>
      <c r="D37" s="104">
        <v>37.880000000000003</v>
      </c>
    </row>
    <row r="38" spans="1:4" x14ac:dyDescent="0.25">
      <c r="A38" s="204" t="s">
        <v>577</v>
      </c>
      <c r="B38" s="205" t="s">
        <v>694</v>
      </c>
      <c r="C38" s="104">
        <v>56.2</v>
      </c>
      <c r="D38" s="104">
        <v>67.900000000000006</v>
      </c>
    </row>
    <row r="39" spans="1:4" ht="30" x14ac:dyDescent="0.25">
      <c r="A39" s="212" t="s">
        <v>573</v>
      </c>
      <c r="B39" s="205" t="s">
        <v>21</v>
      </c>
      <c r="C39" s="104"/>
      <c r="D39" s="104"/>
    </row>
    <row r="40" spans="1:4" ht="30" x14ac:dyDescent="0.25">
      <c r="A40" s="212" t="s">
        <v>438</v>
      </c>
      <c r="B40" s="205" t="s">
        <v>56</v>
      </c>
      <c r="C40" s="104"/>
      <c r="D40" s="104"/>
    </row>
    <row r="41" spans="1:4" x14ac:dyDescent="0.25">
      <c r="A41" s="203" t="s">
        <v>701</v>
      </c>
      <c r="B41" s="205"/>
      <c r="C41" s="104"/>
      <c r="D41" s="104"/>
    </row>
    <row r="42" spans="1:4" ht="33" customHeight="1" x14ac:dyDescent="0.25">
      <c r="A42" s="204" t="s">
        <v>576</v>
      </c>
      <c r="B42" s="202" t="s">
        <v>692</v>
      </c>
      <c r="C42" s="104">
        <v>69.97</v>
      </c>
      <c r="D42" s="104">
        <v>83.46</v>
      </c>
    </row>
    <row r="43" spans="1:4" x14ac:dyDescent="0.25">
      <c r="A43" s="204" t="s">
        <v>577</v>
      </c>
      <c r="B43" s="202" t="s">
        <v>694</v>
      </c>
      <c r="C43" s="150">
        <v>96.9</v>
      </c>
      <c r="D43" s="150">
        <v>110.7</v>
      </c>
    </row>
    <row r="44" spans="1:4" ht="30" x14ac:dyDescent="0.25">
      <c r="A44" s="212" t="s">
        <v>573</v>
      </c>
      <c r="B44" s="205" t="s">
        <v>21</v>
      </c>
      <c r="C44" s="104"/>
      <c r="D44" s="104"/>
    </row>
    <row r="45" spans="1:4" ht="30" x14ac:dyDescent="0.25">
      <c r="A45" s="212" t="s">
        <v>438</v>
      </c>
      <c r="B45" s="205" t="s">
        <v>56</v>
      </c>
      <c r="C45" s="104"/>
      <c r="D45" s="104"/>
    </row>
    <row r="46" spans="1:4" x14ac:dyDescent="0.25">
      <c r="A46" s="203" t="s">
        <v>702</v>
      </c>
      <c r="B46" s="202"/>
      <c r="C46" s="104"/>
      <c r="D46" s="104"/>
    </row>
    <row r="47" spans="1:4" ht="31.5" customHeight="1" x14ac:dyDescent="0.25">
      <c r="A47" s="204" t="s">
        <v>576</v>
      </c>
      <c r="B47" s="202" t="s">
        <v>692</v>
      </c>
      <c r="C47" s="104"/>
      <c r="D47" s="104"/>
    </row>
    <row r="48" spans="1:4" x14ac:dyDescent="0.25">
      <c r="A48" s="204" t="s">
        <v>577</v>
      </c>
      <c r="B48" s="202" t="s">
        <v>694</v>
      </c>
      <c r="C48" s="104"/>
      <c r="D48" s="104"/>
    </row>
    <row r="49" spans="1:4" ht="30" x14ac:dyDescent="0.25">
      <c r="A49" s="212" t="s">
        <v>573</v>
      </c>
      <c r="B49" s="205" t="s">
        <v>21</v>
      </c>
      <c r="C49" s="104"/>
      <c r="D49" s="104"/>
    </row>
    <row r="50" spans="1:4" ht="30" x14ac:dyDescent="0.25">
      <c r="A50" s="212" t="s">
        <v>438</v>
      </c>
      <c r="B50" s="205" t="s">
        <v>56</v>
      </c>
      <c r="C50" s="104"/>
      <c r="D50" s="104"/>
    </row>
    <row r="51" spans="1:4" x14ac:dyDescent="0.25">
      <c r="A51" s="203" t="s">
        <v>703</v>
      </c>
      <c r="B51" s="202"/>
      <c r="C51" s="104"/>
      <c r="D51" s="104"/>
    </row>
    <row r="52" spans="1:4" ht="31.5" customHeight="1" x14ac:dyDescent="0.25">
      <c r="A52" s="204" t="s">
        <v>576</v>
      </c>
      <c r="B52" s="202" t="s">
        <v>692</v>
      </c>
      <c r="C52" s="104"/>
      <c r="D52" s="104"/>
    </row>
    <row r="53" spans="1:4" x14ac:dyDescent="0.25">
      <c r="A53" s="204" t="s">
        <v>577</v>
      </c>
      <c r="B53" s="202" t="s">
        <v>694</v>
      </c>
      <c r="C53" s="104"/>
      <c r="D53" s="104"/>
    </row>
    <row r="54" spans="1:4" ht="30" x14ac:dyDescent="0.25">
      <c r="A54" s="212" t="s">
        <v>573</v>
      </c>
      <c r="B54" s="205" t="s">
        <v>21</v>
      </c>
      <c r="C54" s="104"/>
      <c r="D54" s="104"/>
    </row>
    <row r="55" spans="1:4" ht="30" x14ac:dyDescent="0.25">
      <c r="A55" s="212" t="s">
        <v>438</v>
      </c>
      <c r="B55" s="205" t="s">
        <v>56</v>
      </c>
      <c r="C55" s="104"/>
      <c r="D55" s="104"/>
    </row>
    <row r="56" spans="1:4" x14ac:dyDescent="0.25">
      <c r="A56" s="203" t="s">
        <v>704</v>
      </c>
      <c r="B56" s="202"/>
      <c r="C56" s="104"/>
      <c r="D56" s="104"/>
    </row>
    <row r="57" spans="1:4" ht="30.75" customHeight="1" x14ac:dyDescent="0.25">
      <c r="A57" s="204" t="s">
        <v>576</v>
      </c>
      <c r="B57" s="202" t="s">
        <v>692</v>
      </c>
      <c r="C57" s="104"/>
      <c r="D57" s="104"/>
    </row>
    <row r="58" spans="1:4" x14ac:dyDescent="0.25">
      <c r="A58" s="204" t="s">
        <v>577</v>
      </c>
      <c r="B58" s="202" t="s">
        <v>694</v>
      </c>
      <c r="C58" s="104"/>
      <c r="D58" s="104"/>
    </row>
    <row r="59" spans="1:4" ht="30" x14ac:dyDescent="0.25">
      <c r="A59" s="212" t="s">
        <v>573</v>
      </c>
      <c r="B59" s="205" t="s">
        <v>21</v>
      </c>
      <c r="C59" s="104"/>
      <c r="D59" s="104"/>
    </row>
    <row r="60" spans="1:4" ht="30" x14ac:dyDescent="0.25">
      <c r="A60" s="212" t="s">
        <v>438</v>
      </c>
      <c r="B60" s="205" t="s">
        <v>56</v>
      </c>
      <c r="C60" s="104"/>
      <c r="D60" s="104"/>
    </row>
    <row r="61" spans="1:4" ht="42.75" x14ac:dyDescent="0.25">
      <c r="A61" s="203" t="s">
        <v>705</v>
      </c>
      <c r="B61" s="205"/>
      <c r="C61" s="104"/>
      <c r="D61" s="104"/>
    </row>
    <row r="62" spans="1:4" ht="31.5" customHeight="1" x14ac:dyDescent="0.25">
      <c r="A62" s="204" t="s">
        <v>576</v>
      </c>
      <c r="B62" s="202" t="s">
        <v>692</v>
      </c>
      <c r="C62" s="104"/>
      <c r="D62" s="104"/>
    </row>
    <row r="63" spans="1:4" x14ac:dyDescent="0.25">
      <c r="A63" s="204" t="s">
        <v>577</v>
      </c>
      <c r="B63" s="202" t="s">
        <v>694</v>
      </c>
      <c r="C63" s="104"/>
      <c r="D63" s="104"/>
    </row>
    <row r="64" spans="1:4" ht="30" x14ac:dyDescent="0.25">
      <c r="A64" s="212" t="s">
        <v>573</v>
      </c>
      <c r="B64" s="205" t="s">
        <v>21</v>
      </c>
      <c r="C64" s="104"/>
      <c r="D64" s="104"/>
    </row>
    <row r="65" spans="1:4" ht="30" x14ac:dyDescent="0.25">
      <c r="A65" s="212" t="s">
        <v>438</v>
      </c>
      <c r="B65" s="205" t="s">
        <v>56</v>
      </c>
      <c r="C65" s="104"/>
      <c r="D65" s="104"/>
    </row>
    <row r="66" spans="1:4" x14ac:dyDescent="0.25">
      <c r="A66" s="203" t="s">
        <v>706</v>
      </c>
      <c r="B66" s="202"/>
      <c r="C66" s="104"/>
      <c r="D66" s="104"/>
    </row>
    <row r="67" spans="1:4" ht="30" customHeight="1" x14ac:dyDescent="0.25">
      <c r="A67" s="204" t="s">
        <v>576</v>
      </c>
      <c r="B67" s="202" t="s">
        <v>692</v>
      </c>
      <c r="C67" s="104"/>
      <c r="D67" s="104"/>
    </row>
    <row r="68" spans="1:4" x14ac:dyDescent="0.25">
      <c r="A68" s="204" t="s">
        <v>577</v>
      </c>
      <c r="B68" s="202" t="s">
        <v>694</v>
      </c>
      <c r="C68" s="104"/>
      <c r="D68" s="104"/>
    </row>
    <row r="69" spans="1:4" ht="30" x14ac:dyDescent="0.25">
      <c r="A69" s="212" t="s">
        <v>573</v>
      </c>
      <c r="B69" s="205" t="s">
        <v>21</v>
      </c>
      <c r="C69" s="104"/>
      <c r="D69" s="104"/>
    </row>
    <row r="70" spans="1:4" ht="30" x14ac:dyDescent="0.25">
      <c r="A70" s="212" t="s">
        <v>438</v>
      </c>
      <c r="B70" s="205" t="s">
        <v>56</v>
      </c>
      <c r="C70" s="104"/>
      <c r="D70" s="104"/>
    </row>
    <row r="71" spans="1:4" ht="28.5" x14ac:dyDescent="0.25">
      <c r="A71" s="203" t="s">
        <v>707</v>
      </c>
      <c r="B71" s="202"/>
      <c r="C71" s="104">
        <v>0.5</v>
      </c>
      <c r="D71" s="104">
        <v>0.3</v>
      </c>
    </row>
    <row r="72" spans="1:4" ht="33" customHeight="1" x14ac:dyDescent="0.25">
      <c r="A72" s="204" t="s">
        <v>576</v>
      </c>
      <c r="B72" s="202" t="s">
        <v>692</v>
      </c>
      <c r="C72" s="104">
        <v>0.5</v>
      </c>
      <c r="D72" s="104">
        <v>0.3</v>
      </c>
    </row>
    <row r="73" spans="1:4" x14ac:dyDescent="0.25">
      <c r="A73" s="204" t="s">
        <v>577</v>
      </c>
      <c r="B73" s="202" t="s">
        <v>694</v>
      </c>
      <c r="C73" s="104">
        <v>104.8</v>
      </c>
      <c r="D73" s="104">
        <v>61.3</v>
      </c>
    </row>
    <row r="74" spans="1:4" ht="30" x14ac:dyDescent="0.25">
      <c r="A74" s="212" t="s">
        <v>573</v>
      </c>
      <c r="B74" s="205" t="s">
        <v>21</v>
      </c>
      <c r="C74" s="104"/>
      <c r="D74" s="104"/>
    </row>
    <row r="75" spans="1:4" ht="30" x14ac:dyDescent="0.25">
      <c r="A75" s="212" t="s">
        <v>438</v>
      </c>
      <c r="B75" s="205" t="s">
        <v>56</v>
      </c>
      <c r="C75" s="104"/>
      <c r="D75" s="104"/>
    </row>
    <row r="76" spans="1:4" x14ac:dyDescent="0.25">
      <c r="A76" s="203" t="s">
        <v>708</v>
      </c>
      <c r="B76" s="202"/>
      <c r="C76" s="104"/>
      <c r="D76" s="104"/>
    </row>
    <row r="77" spans="1:4" ht="30" customHeight="1" x14ac:dyDescent="0.25">
      <c r="A77" s="204" t="s">
        <v>576</v>
      </c>
      <c r="B77" s="202" t="s">
        <v>692</v>
      </c>
      <c r="C77" s="104"/>
      <c r="D77" s="104"/>
    </row>
    <row r="78" spans="1:4" x14ac:dyDescent="0.25">
      <c r="A78" s="204" t="s">
        <v>577</v>
      </c>
      <c r="B78" s="202" t="s">
        <v>694</v>
      </c>
      <c r="C78" s="104"/>
      <c r="D78" s="104"/>
    </row>
    <row r="79" spans="1:4" ht="30" x14ac:dyDescent="0.25">
      <c r="A79" s="212" t="s">
        <v>573</v>
      </c>
      <c r="B79" s="205" t="s">
        <v>21</v>
      </c>
      <c r="C79" s="104"/>
      <c r="D79" s="104"/>
    </row>
    <row r="80" spans="1:4" ht="30" x14ac:dyDescent="0.25">
      <c r="A80" s="212" t="s">
        <v>438</v>
      </c>
      <c r="B80" s="205" t="s">
        <v>56</v>
      </c>
      <c r="C80" s="104"/>
      <c r="D80" s="104"/>
    </row>
    <row r="81" spans="1:4" ht="28.5" x14ac:dyDescent="0.25">
      <c r="A81" s="203" t="s">
        <v>709</v>
      </c>
      <c r="B81" s="205"/>
      <c r="C81" s="104"/>
      <c r="D81" s="104"/>
    </row>
    <row r="82" spans="1:4" ht="33" customHeight="1" x14ac:dyDescent="0.25">
      <c r="A82" s="204" t="s">
        <v>576</v>
      </c>
      <c r="B82" s="202" t="s">
        <v>692</v>
      </c>
      <c r="C82" s="104"/>
      <c r="D82" s="104"/>
    </row>
    <row r="83" spans="1:4" x14ac:dyDescent="0.25">
      <c r="A83" s="204" t="s">
        <v>577</v>
      </c>
      <c r="B83" s="202" t="s">
        <v>694</v>
      </c>
      <c r="C83" s="104"/>
      <c r="D83" s="104"/>
    </row>
    <row r="84" spans="1:4" ht="30" x14ac:dyDescent="0.25">
      <c r="A84" s="212" t="s">
        <v>573</v>
      </c>
      <c r="B84" s="205" t="s">
        <v>21</v>
      </c>
      <c r="C84" s="104"/>
      <c r="D84" s="104"/>
    </row>
    <row r="85" spans="1:4" ht="30" x14ac:dyDescent="0.25">
      <c r="A85" s="212" t="s">
        <v>438</v>
      </c>
      <c r="B85" s="205" t="s">
        <v>56</v>
      </c>
      <c r="C85" s="104"/>
      <c r="D85" s="104"/>
    </row>
    <row r="86" spans="1:4" ht="28.5" x14ac:dyDescent="0.25">
      <c r="A86" s="203" t="s">
        <v>710</v>
      </c>
      <c r="B86" s="202"/>
      <c r="C86" s="104"/>
      <c r="D86" s="104"/>
    </row>
    <row r="87" spans="1:4" ht="29.25" customHeight="1" x14ac:dyDescent="0.25">
      <c r="A87" s="204" t="s">
        <v>576</v>
      </c>
      <c r="B87" s="202" t="s">
        <v>692</v>
      </c>
      <c r="C87" s="104"/>
      <c r="D87" s="104"/>
    </row>
    <row r="88" spans="1:4" x14ac:dyDescent="0.25">
      <c r="A88" s="204" t="s">
        <v>577</v>
      </c>
      <c r="B88" s="202" t="s">
        <v>694</v>
      </c>
      <c r="C88" s="104"/>
      <c r="D88" s="104"/>
    </row>
    <row r="89" spans="1:4" ht="30" x14ac:dyDescent="0.25">
      <c r="A89" s="212" t="s">
        <v>573</v>
      </c>
      <c r="B89" s="205" t="s">
        <v>21</v>
      </c>
      <c r="C89" s="104"/>
      <c r="D89" s="104"/>
    </row>
    <row r="90" spans="1:4" ht="30" x14ac:dyDescent="0.25">
      <c r="A90" s="212" t="s">
        <v>438</v>
      </c>
      <c r="B90" s="205" t="s">
        <v>56</v>
      </c>
      <c r="C90" s="104"/>
      <c r="D90" s="104"/>
    </row>
    <row r="91" spans="1:4" ht="18" customHeight="1" x14ac:dyDescent="0.25">
      <c r="A91" s="203" t="s">
        <v>711</v>
      </c>
      <c r="B91" s="202"/>
      <c r="C91" s="104"/>
      <c r="D91" s="104"/>
    </row>
    <row r="92" spans="1:4" ht="30.75" customHeight="1" x14ac:dyDescent="0.25">
      <c r="A92" s="204" t="s">
        <v>576</v>
      </c>
      <c r="B92" s="202" t="s">
        <v>692</v>
      </c>
      <c r="C92" s="104"/>
      <c r="D92" s="104"/>
    </row>
    <row r="93" spans="1:4" x14ac:dyDescent="0.25">
      <c r="A93" s="204" t="s">
        <v>577</v>
      </c>
      <c r="B93" s="202" t="s">
        <v>694</v>
      </c>
      <c r="C93" s="104"/>
      <c r="D93" s="104"/>
    </row>
    <row r="94" spans="1:4" ht="30" x14ac:dyDescent="0.25">
      <c r="A94" s="212" t="s">
        <v>573</v>
      </c>
      <c r="B94" s="205" t="s">
        <v>21</v>
      </c>
      <c r="C94" s="104"/>
      <c r="D94" s="104"/>
    </row>
    <row r="95" spans="1:4" ht="30" x14ac:dyDescent="0.25">
      <c r="A95" s="212" t="s">
        <v>438</v>
      </c>
      <c r="B95" s="205" t="s">
        <v>56</v>
      </c>
      <c r="C95" s="104"/>
      <c r="D95" s="104"/>
    </row>
    <row r="96" spans="1:4" ht="28.5" x14ac:dyDescent="0.25">
      <c r="A96" s="203" t="s">
        <v>712</v>
      </c>
      <c r="B96" s="202"/>
      <c r="C96" s="104"/>
      <c r="D96" s="104"/>
    </row>
    <row r="97" spans="1:4" ht="31.5" customHeight="1" x14ac:dyDescent="0.25">
      <c r="A97" s="204" t="s">
        <v>576</v>
      </c>
      <c r="B97" s="202" t="s">
        <v>692</v>
      </c>
      <c r="C97" s="104"/>
      <c r="D97" s="104"/>
    </row>
    <row r="98" spans="1:4" x14ac:dyDescent="0.25">
      <c r="A98" s="204" t="s">
        <v>577</v>
      </c>
      <c r="B98" s="202" t="s">
        <v>694</v>
      </c>
      <c r="C98" s="104"/>
      <c r="D98" s="104"/>
    </row>
    <row r="99" spans="1:4" ht="30" x14ac:dyDescent="0.25">
      <c r="A99" s="212" t="s">
        <v>573</v>
      </c>
      <c r="B99" s="205" t="s">
        <v>21</v>
      </c>
      <c r="C99" s="104"/>
      <c r="D99" s="104"/>
    </row>
    <row r="100" spans="1:4" ht="30" x14ac:dyDescent="0.25">
      <c r="A100" s="212" t="s">
        <v>438</v>
      </c>
      <c r="B100" s="205" t="s">
        <v>56</v>
      </c>
      <c r="C100" s="104"/>
      <c r="D100" s="104"/>
    </row>
    <row r="101" spans="1:4" x14ac:dyDescent="0.25">
      <c r="A101" s="203" t="s">
        <v>713</v>
      </c>
      <c r="B101" s="205"/>
      <c r="C101" s="104"/>
      <c r="D101" s="104"/>
    </row>
    <row r="102" spans="1:4" ht="30.75" customHeight="1" x14ac:dyDescent="0.25">
      <c r="A102" s="204" t="s">
        <v>576</v>
      </c>
      <c r="B102" s="202" t="s">
        <v>692</v>
      </c>
      <c r="C102" s="104"/>
      <c r="D102" s="104"/>
    </row>
    <row r="103" spans="1:4" x14ac:dyDescent="0.25">
      <c r="A103" s="204" t="s">
        <v>577</v>
      </c>
      <c r="B103" s="202" t="s">
        <v>694</v>
      </c>
      <c r="C103" s="104"/>
      <c r="D103" s="104"/>
    </row>
    <row r="104" spans="1:4" ht="30" x14ac:dyDescent="0.25">
      <c r="A104" s="212" t="s">
        <v>573</v>
      </c>
      <c r="B104" s="205" t="s">
        <v>21</v>
      </c>
      <c r="C104" s="104"/>
      <c r="D104" s="104"/>
    </row>
    <row r="105" spans="1:4" ht="30" x14ac:dyDescent="0.25">
      <c r="A105" s="212" t="s">
        <v>438</v>
      </c>
      <c r="B105" s="205" t="s">
        <v>56</v>
      </c>
      <c r="C105" s="104"/>
      <c r="D105" s="104"/>
    </row>
    <row r="106" spans="1:4" ht="28.5" x14ac:dyDescent="0.25">
      <c r="A106" s="203" t="s">
        <v>714</v>
      </c>
      <c r="B106" s="205"/>
      <c r="C106" s="104">
        <v>79.59</v>
      </c>
      <c r="D106" s="104">
        <v>102.9</v>
      </c>
    </row>
    <row r="107" spans="1:4" ht="33" customHeight="1" x14ac:dyDescent="0.25">
      <c r="A107" s="204" t="s">
        <v>576</v>
      </c>
      <c r="B107" s="202" t="s">
        <v>692</v>
      </c>
      <c r="C107" s="104">
        <v>79.59</v>
      </c>
      <c r="D107" s="104">
        <v>102.9</v>
      </c>
    </row>
    <row r="108" spans="1:4" x14ac:dyDescent="0.25">
      <c r="A108" s="204" t="s">
        <v>577</v>
      </c>
      <c r="B108" s="202" t="s">
        <v>694</v>
      </c>
      <c r="C108" s="104">
        <v>117.3</v>
      </c>
      <c r="D108" s="150">
        <v>120</v>
      </c>
    </row>
    <row r="109" spans="1:4" ht="30" x14ac:dyDescent="0.25">
      <c r="A109" s="212" t="s">
        <v>573</v>
      </c>
      <c r="B109" s="205" t="s">
        <v>21</v>
      </c>
      <c r="C109" s="104"/>
      <c r="D109" s="104"/>
    </row>
    <row r="110" spans="1:4" ht="30" x14ac:dyDescent="0.25">
      <c r="A110" s="212" t="s">
        <v>438</v>
      </c>
      <c r="B110" s="205" t="s">
        <v>56</v>
      </c>
      <c r="C110" s="104"/>
      <c r="D110" s="104"/>
    </row>
    <row r="111" spans="1:4" ht="28.5" x14ac:dyDescent="0.25">
      <c r="A111" s="203" t="s">
        <v>715</v>
      </c>
      <c r="B111" s="205"/>
      <c r="C111" s="104"/>
      <c r="D111" s="104"/>
    </row>
    <row r="112" spans="1:4" ht="31.5" customHeight="1" x14ac:dyDescent="0.25">
      <c r="A112" s="204" t="s">
        <v>576</v>
      </c>
      <c r="B112" s="202" t="s">
        <v>692</v>
      </c>
      <c r="C112" s="104"/>
      <c r="D112" s="104"/>
    </row>
    <row r="113" spans="1:4" x14ac:dyDescent="0.25">
      <c r="A113" s="204" t="s">
        <v>577</v>
      </c>
      <c r="B113" s="202" t="s">
        <v>694</v>
      </c>
      <c r="C113" s="104"/>
      <c r="D113" s="104"/>
    </row>
    <row r="114" spans="1:4" ht="30" x14ac:dyDescent="0.25">
      <c r="A114" s="212" t="s">
        <v>573</v>
      </c>
      <c r="B114" s="205" t="s">
        <v>21</v>
      </c>
      <c r="C114" s="104"/>
      <c r="D114" s="104"/>
    </row>
    <row r="115" spans="1:4" ht="30" x14ac:dyDescent="0.25">
      <c r="A115" s="212" t="s">
        <v>438</v>
      </c>
      <c r="B115" s="205" t="s">
        <v>56</v>
      </c>
      <c r="C115" s="104"/>
      <c r="D115" s="104"/>
    </row>
    <row r="116" spans="1:4" x14ac:dyDescent="0.25">
      <c r="A116" s="203" t="s">
        <v>716</v>
      </c>
      <c r="B116" s="202"/>
      <c r="C116" s="104"/>
      <c r="D116" s="104"/>
    </row>
    <row r="117" spans="1:4" ht="30.75" customHeight="1" x14ac:dyDescent="0.25">
      <c r="A117" s="204" t="s">
        <v>576</v>
      </c>
      <c r="B117" s="202" t="s">
        <v>692</v>
      </c>
      <c r="C117" s="104"/>
      <c r="D117" s="104"/>
    </row>
    <row r="118" spans="1:4" x14ac:dyDescent="0.25">
      <c r="A118" s="204" t="s">
        <v>577</v>
      </c>
      <c r="B118" s="202" t="s">
        <v>694</v>
      </c>
      <c r="C118" s="104"/>
      <c r="D118" s="104"/>
    </row>
    <row r="119" spans="1:4" ht="30" x14ac:dyDescent="0.25">
      <c r="A119" s="212" t="s">
        <v>573</v>
      </c>
      <c r="B119" s="205" t="s">
        <v>21</v>
      </c>
      <c r="C119" s="104"/>
      <c r="D119" s="104"/>
    </row>
    <row r="120" spans="1:4" ht="30" x14ac:dyDescent="0.25">
      <c r="A120" s="212" t="s">
        <v>438</v>
      </c>
      <c r="B120" s="205" t="s">
        <v>56</v>
      </c>
      <c r="C120" s="104"/>
      <c r="D120" s="104"/>
    </row>
    <row r="121" spans="1:4" ht="28.5" x14ac:dyDescent="0.25">
      <c r="A121" s="203" t="s">
        <v>717</v>
      </c>
      <c r="B121" s="202"/>
      <c r="C121" s="104"/>
      <c r="D121" s="104"/>
    </row>
    <row r="122" spans="1:4" ht="30" customHeight="1" x14ac:dyDescent="0.25">
      <c r="A122" s="204" t="s">
        <v>576</v>
      </c>
      <c r="B122" s="202" t="s">
        <v>692</v>
      </c>
      <c r="C122" s="104"/>
      <c r="D122" s="104"/>
    </row>
    <row r="123" spans="1:4" x14ac:dyDescent="0.25">
      <c r="A123" s="204" t="s">
        <v>577</v>
      </c>
      <c r="B123" s="202" t="s">
        <v>694</v>
      </c>
      <c r="C123" s="104"/>
      <c r="D123" s="104"/>
    </row>
    <row r="124" spans="1:4" ht="30" x14ac:dyDescent="0.25">
      <c r="A124" s="212" t="s">
        <v>573</v>
      </c>
      <c r="B124" s="205" t="s">
        <v>21</v>
      </c>
      <c r="C124" s="104"/>
      <c r="D124" s="104"/>
    </row>
    <row r="125" spans="1:4" ht="30" x14ac:dyDescent="0.25">
      <c r="A125" s="212" t="s">
        <v>438</v>
      </c>
      <c r="B125" s="205" t="s">
        <v>56</v>
      </c>
      <c r="C125" s="104"/>
      <c r="D125" s="104"/>
    </row>
    <row r="126" spans="1:4" ht="28.5" x14ac:dyDescent="0.25">
      <c r="A126" s="203" t="s">
        <v>718</v>
      </c>
      <c r="B126" s="205"/>
      <c r="C126" s="104"/>
      <c r="D126" s="104"/>
    </row>
    <row r="127" spans="1:4" ht="32.25" customHeight="1" x14ac:dyDescent="0.25">
      <c r="A127" s="204" t="s">
        <v>576</v>
      </c>
      <c r="B127" s="202" t="s">
        <v>692</v>
      </c>
      <c r="C127" s="104"/>
      <c r="D127" s="104"/>
    </row>
    <row r="128" spans="1:4" x14ac:dyDescent="0.25">
      <c r="A128" s="204" t="s">
        <v>577</v>
      </c>
      <c r="B128" s="202" t="s">
        <v>694</v>
      </c>
      <c r="C128" s="104"/>
      <c r="D128" s="104"/>
    </row>
    <row r="129" spans="1:4" ht="30" x14ac:dyDescent="0.25">
      <c r="A129" s="212" t="s">
        <v>573</v>
      </c>
      <c r="B129" s="205" t="s">
        <v>21</v>
      </c>
      <c r="C129" s="104"/>
      <c r="D129" s="104"/>
    </row>
    <row r="130" spans="1:4" ht="30" x14ac:dyDescent="0.25">
      <c r="A130" s="212" t="s">
        <v>438</v>
      </c>
      <c r="B130" s="205" t="s">
        <v>56</v>
      </c>
      <c r="C130" s="104"/>
      <c r="D130" s="104"/>
    </row>
    <row r="131" spans="1:4" ht="28.5" x14ac:dyDescent="0.25">
      <c r="A131" s="203" t="s">
        <v>719</v>
      </c>
      <c r="B131" s="205"/>
      <c r="C131" s="104"/>
      <c r="D131" s="104"/>
    </row>
    <row r="132" spans="1:4" ht="30.75" customHeight="1" x14ac:dyDescent="0.25">
      <c r="A132" s="204" t="s">
        <v>576</v>
      </c>
      <c r="B132" s="202" t="s">
        <v>692</v>
      </c>
      <c r="C132" s="104"/>
      <c r="D132" s="104"/>
    </row>
    <row r="133" spans="1:4" x14ac:dyDescent="0.25">
      <c r="A133" s="204" t="s">
        <v>577</v>
      </c>
      <c r="B133" s="202" t="s">
        <v>694</v>
      </c>
      <c r="C133" s="104"/>
      <c r="D133" s="104"/>
    </row>
    <row r="134" spans="1:4" ht="30" x14ac:dyDescent="0.25">
      <c r="A134" s="212" t="s">
        <v>573</v>
      </c>
      <c r="B134" s="205" t="s">
        <v>21</v>
      </c>
      <c r="C134" s="104"/>
      <c r="D134" s="104"/>
    </row>
    <row r="135" spans="1:4" ht="30" x14ac:dyDescent="0.25">
      <c r="A135" s="212" t="s">
        <v>438</v>
      </c>
      <c r="B135" s="205" t="s">
        <v>56</v>
      </c>
      <c r="C135" s="104"/>
      <c r="D135" s="104"/>
    </row>
    <row r="136" spans="1:4" x14ac:dyDescent="0.25">
      <c r="A136" s="203" t="s">
        <v>720</v>
      </c>
      <c r="B136" s="202"/>
      <c r="C136" s="104"/>
      <c r="D136" s="104"/>
    </row>
    <row r="137" spans="1:4" ht="30.75" customHeight="1" x14ac:dyDescent="0.25">
      <c r="A137" s="204" t="s">
        <v>576</v>
      </c>
      <c r="B137" s="202" t="s">
        <v>692</v>
      </c>
      <c r="C137" s="104"/>
      <c r="D137" s="104"/>
    </row>
    <row r="138" spans="1:4" x14ac:dyDescent="0.25">
      <c r="A138" s="204" t="s">
        <v>577</v>
      </c>
      <c r="B138" s="202" t="s">
        <v>694</v>
      </c>
      <c r="C138" s="104"/>
      <c r="D138" s="104"/>
    </row>
    <row r="139" spans="1:4" ht="30" x14ac:dyDescent="0.25">
      <c r="A139" s="212" t="s">
        <v>573</v>
      </c>
      <c r="B139" s="205" t="s">
        <v>21</v>
      </c>
      <c r="C139" s="104"/>
      <c r="D139" s="104"/>
    </row>
    <row r="140" spans="1:4" ht="30" x14ac:dyDescent="0.25">
      <c r="A140" s="212" t="s">
        <v>438</v>
      </c>
      <c r="B140" s="205" t="s">
        <v>56</v>
      </c>
      <c r="C140" s="104"/>
      <c r="D140" s="104"/>
    </row>
    <row r="141" spans="1:4" x14ac:dyDescent="0.25">
      <c r="A141" s="203" t="s">
        <v>721</v>
      </c>
      <c r="B141" s="202"/>
      <c r="C141" s="104"/>
      <c r="D141" s="104"/>
    </row>
    <row r="142" spans="1:4" ht="34.5" customHeight="1" x14ac:dyDescent="0.25">
      <c r="A142" s="204" t="s">
        <v>576</v>
      </c>
      <c r="B142" s="202" t="s">
        <v>692</v>
      </c>
      <c r="C142" s="104"/>
      <c r="D142" s="104"/>
    </row>
    <row r="143" spans="1:4" x14ac:dyDescent="0.25">
      <c r="A143" s="204" t="s">
        <v>577</v>
      </c>
      <c r="B143" s="202" t="s">
        <v>694</v>
      </c>
      <c r="C143" s="104"/>
      <c r="D143" s="104"/>
    </row>
    <row r="144" spans="1:4" ht="30" x14ac:dyDescent="0.25">
      <c r="A144" s="212" t="s">
        <v>573</v>
      </c>
      <c r="B144" s="205" t="s">
        <v>21</v>
      </c>
      <c r="C144" s="104"/>
      <c r="D144" s="104"/>
    </row>
    <row r="145" spans="1:4" ht="30" x14ac:dyDescent="0.25">
      <c r="A145" s="212" t="s">
        <v>438</v>
      </c>
      <c r="B145" s="205" t="s">
        <v>56</v>
      </c>
      <c r="C145" s="104"/>
      <c r="D145" s="104"/>
    </row>
    <row r="146" spans="1:4" x14ac:dyDescent="0.25">
      <c r="A146" s="203" t="s">
        <v>722</v>
      </c>
      <c r="B146" s="202"/>
      <c r="C146" s="104">
        <v>4.74</v>
      </c>
      <c r="D146" s="104">
        <v>5.44</v>
      </c>
    </row>
    <row r="147" spans="1:4" ht="30" customHeight="1" x14ac:dyDescent="0.25">
      <c r="A147" s="204" t="s">
        <v>576</v>
      </c>
      <c r="B147" s="202" t="s">
        <v>692</v>
      </c>
      <c r="C147" s="104">
        <v>4.74</v>
      </c>
      <c r="D147" s="104">
        <v>5.44</v>
      </c>
    </row>
    <row r="148" spans="1:4" x14ac:dyDescent="0.25">
      <c r="A148" s="204" t="s">
        <v>577</v>
      </c>
      <c r="B148" s="202" t="s">
        <v>694</v>
      </c>
      <c r="C148" s="150">
        <v>101.5</v>
      </c>
      <c r="D148" s="150">
        <v>106.6</v>
      </c>
    </row>
    <row r="149" spans="1:4" ht="30" x14ac:dyDescent="0.25">
      <c r="A149" s="212" t="s">
        <v>573</v>
      </c>
      <c r="B149" s="205" t="s">
        <v>21</v>
      </c>
      <c r="C149" s="104"/>
      <c r="D149" s="104"/>
    </row>
    <row r="150" spans="1:4" ht="30" x14ac:dyDescent="0.25">
      <c r="A150" s="212" t="s">
        <v>438</v>
      </c>
      <c r="B150" s="205" t="s">
        <v>56</v>
      </c>
      <c r="C150" s="104"/>
      <c r="D150" s="104"/>
    </row>
    <row r="151" spans="1:4" ht="37.5" customHeight="1" x14ac:dyDescent="0.25">
      <c r="A151" s="203" t="s">
        <v>723</v>
      </c>
      <c r="B151" s="205"/>
      <c r="C151" s="104">
        <v>48.66</v>
      </c>
      <c r="D151" s="104">
        <v>47.65</v>
      </c>
    </row>
    <row r="152" spans="1:4" ht="33" customHeight="1" x14ac:dyDescent="0.25">
      <c r="A152" s="204" t="s">
        <v>576</v>
      </c>
      <c r="B152" s="205" t="s">
        <v>692</v>
      </c>
      <c r="C152" s="104">
        <v>48.66</v>
      </c>
      <c r="D152" s="104">
        <v>47.65</v>
      </c>
    </row>
    <row r="153" spans="1:4" x14ac:dyDescent="0.25">
      <c r="A153" s="204" t="s">
        <v>577</v>
      </c>
      <c r="B153" s="205" t="s">
        <v>694</v>
      </c>
      <c r="C153" s="104">
        <v>96.5</v>
      </c>
      <c r="D153" s="104">
        <v>90.9</v>
      </c>
    </row>
    <row r="154" spans="1:4" ht="30" x14ac:dyDescent="0.25">
      <c r="A154" s="212" t="s">
        <v>573</v>
      </c>
      <c r="B154" s="205" t="s">
        <v>21</v>
      </c>
      <c r="C154" s="104"/>
      <c r="D154" s="104"/>
    </row>
    <row r="155" spans="1:4" ht="30" x14ac:dyDescent="0.25">
      <c r="A155" s="212" t="s">
        <v>438</v>
      </c>
      <c r="B155" s="205" t="s">
        <v>56</v>
      </c>
      <c r="C155" s="104"/>
      <c r="D155" s="104"/>
    </row>
    <row r="156" spans="1:4" ht="42.75" x14ac:dyDescent="0.25">
      <c r="A156" s="203" t="s">
        <v>724</v>
      </c>
      <c r="B156" s="205"/>
      <c r="C156" s="104">
        <v>74.19</v>
      </c>
      <c r="D156" s="104">
        <v>46.8</v>
      </c>
    </row>
    <row r="157" spans="1:4" ht="30" customHeight="1" x14ac:dyDescent="0.25">
      <c r="A157" s="204" t="s">
        <v>576</v>
      </c>
      <c r="B157" s="205" t="s">
        <v>692</v>
      </c>
      <c r="C157" s="104">
        <v>74.19</v>
      </c>
      <c r="D157" s="104">
        <v>46.8</v>
      </c>
    </row>
    <row r="158" spans="1:4" x14ac:dyDescent="0.25">
      <c r="A158" s="204" t="s">
        <v>577</v>
      </c>
      <c r="B158" s="205" t="s">
        <v>694</v>
      </c>
      <c r="C158" s="104">
        <v>328.9</v>
      </c>
      <c r="D158" s="104">
        <v>58.6</v>
      </c>
    </row>
    <row r="159" spans="1:4" ht="30" x14ac:dyDescent="0.25">
      <c r="A159" s="212" t="s">
        <v>573</v>
      </c>
      <c r="B159" s="205" t="s">
        <v>21</v>
      </c>
      <c r="C159" s="104"/>
      <c r="D159" s="104"/>
    </row>
    <row r="160" spans="1:4" ht="30" x14ac:dyDescent="0.25">
      <c r="A160" s="212" t="s">
        <v>438</v>
      </c>
      <c r="B160" s="205" t="s">
        <v>56</v>
      </c>
      <c r="C160" s="104"/>
      <c r="D160" s="104"/>
    </row>
  </sheetData>
  <mergeCells count="5">
    <mergeCell ref="A1:D1"/>
    <mergeCell ref="A2:D2"/>
    <mergeCell ref="A3:A4"/>
    <mergeCell ref="B3:B4"/>
    <mergeCell ref="C3:D3"/>
  </mergeCells>
  <pageMargins left="0.7" right="0.7" top="0.75" bottom="0.75" header="0.3" footer="0.3"/>
  <pageSetup paperSize="9" scale="91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P32"/>
  <sheetViews>
    <sheetView view="pageBreakPreview" zoomScale="75" zoomScaleNormal="100" workbookViewId="0">
      <selection activeCell="R7" sqref="R7"/>
    </sheetView>
  </sheetViews>
  <sheetFormatPr defaultRowHeight="12.75" x14ac:dyDescent="0.2"/>
  <cols>
    <col min="1" max="1" width="11.7109375" customWidth="1"/>
    <col min="2" max="2" width="9.7109375" customWidth="1"/>
    <col min="3" max="3" width="14.42578125" customWidth="1"/>
    <col min="4" max="4" width="10.28515625" customWidth="1"/>
    <col min="5" max="5" width="11.85546875" customWidth="1"/>
    <col min="6" max="6" width="11.7109375" customWidth="1"/>
    <col min="7" max="7" width="9.5703125" customWidth="1"/>
    <col min="8" max="8" width="8.7109375" customWidth="1"/>
    <col min="9" max="9" width="12.140625" customWidth="1"/>
    <col min="10" max="10" width="12" customWidth="1"/>
    <col min="11" max="11" width="11.5703125" customWidth="1"/>
    <col min="12" max="12" width="13" customWidth="1"/>
  </cols>
  <sheetData>
    <row r="1" spans="1:12" ht="21" customHeight="1" x14ac:dyDescent="0.2">
      <c r="A1" s="441"/>
      <c r="B1" s="441"/>
      <c r="C1" s="441"/>
      <c r="D1" s="441"/>
      <c r="E1" s="441"/>
      <c r="F1" s="441"/>
      <c r="G1" s="441"/>
      <c r="H1" s="441" t="s">
        <v>325</v>
      </c>
      <c r="I1" s="441"/>
      <c r="J1" s="441"/>
      <c r="K1" s="441" t="s">
        <v>447</v>
      </c>
      <c r="L1" s="441"/>
    </row>
    <row r="2" spans="1:12" ht="21" customHeight="1" x14ac:dyDescent="0.2">
      <c r="J2" s="53"/>
      <c r="K2" s="53"/>
    </row>
    <row r="3" spans="1:12" ht="16.5" x14ac:dyDescent="0.25">
      <c r="A3" s="440" t="s">
        <v>439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</row>
    <row r="4" spans="1:12" ht="13.5" thickBot="1" x14ac:dyDescent="0.25"/>
    <row r="5" spans="1:12" ht="180.6" customHeight="1" x14ac:dyDescent="0.2">
      <c r="A5" s="22" t="s">
        <v>446</v>
      </c>
      <c r="B5" s="23" t="s">
        <v>445</v>
      </c>
      <c r="C5" s="23" t="s">
        <v>476</v>
      </c>
      <c r="D5" s="23" t="s">
        <v>444</v>
      </c>
      <c r="E5" s="23" t="s">
        <v>612</v>
      </c>
      <c r="F5" s="23" t="s">
        <v>440</v>
      </c>
      <c r="G5" s="23" t="s">
        <v>51</v>
      </c>
      <c r="H5" s="23" t="s">
        <v>50</v>
      </c>
      <c r="I5" s="23" t="s">
        <v>441</v>
      </c>
      <c r="J5" s="56" t="s">
        <v>442</v>
      </c>
      <c r="K5" s="23" t="s">
        <v>443</v>
      </c>
      <c r="L5" s="60" t="s">
        <v>328</v>
      </c>
    </row>
    <row r="6" spans="1:12" ht="15.75" thickBot="1" x14ac:dyDescent="0.25">
      <c r="A6" s="20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57">
        <v>10</v>
      </c>
      <c r="K6" s="21">
        <v>11</v>
      </c>
      <c r="L6" s="61">
        <v>12</v>
      </c>
    </row>
    <row r="7" spans="1:12" ht="87" customHeight="1" x14ac:dyDescent="0.2">
      <c r="A7" s="62"/>
      <c r="B7" s="19"/>
      <c r="C7" s="19"/>
      <c r="D7" s="19"/>
      <c r="E7" s="19"/>
      <c r="F7" s="19"/>
      <c r="G7" s="19"/>
      <c r="H7" s="19"/>
      <c r="I7" s="19"/>
      <c r="J7" s="58"/>
      <c r="K7" s="19"/>
      <c r="L7" s="19"/>
    </row>
    <row r="8" spans="1:12" x14ac:dyDescent="0.2">
      <c r="A8" s="18"/>
      <c r="B8" s="18"/>
      <c r="C8" s="18"/>
      <c r="D8" s="18"/>
      <c r="E8" s="18"/>
      <c r="F8" s="18"/>
      <c r="G8" s="18"/>
      <c r="H8" s="19"/>
      <c r="I8" s="18"/>
      <c r="J8" s="59"/>
      <c r="K8" s="18"/>
      <c r="L8" s="18"/>
    </row>
    <row r="10" spans="1:12" x14ac:dyDescent="0.2">
      <c r="A10" s="439" t="s">
        <v>574</v>
      </c>
      <c r="B10" s="411"/>
      <c r="C10" s="411"/>
      <c r="D10" s="411"/>
      <c r="E10" s="411"/>
      <c r="F10" s="411"/>
      <c r="G10" s="411"/>
      <c r="H10" s="411"/>
      <c r="I10" s="411"/>
      <c r="J10" s="411"/>
      <c r="K10" s="411"/>
      <c r="L10" s="411"/>
    </row>
    <row r="11" spans="1:12" x14ac:dyDescent="0.2">
      <c r="A11" s="411"/>
      <c r="B11" s="411"/>
      <c r="C11" s="411"/>
      <c r="D11" s="411"/>
      <c r="E11" s="411"/>
      <c r="F11" s="411"/>
      <c r="G11" s="411"/>
      <c r="H11" s="411"/>
      <c r="I11" s="411"/>
      <c r="J11" s="411"/>
      <c r="K11" s="411"/>
      <c r="L11" s="411"/>
    </row>
    <row r="12" spans="1:12" x14ac:dyDescent="0.2">
      <c r="A12" s="411"/>
      <c r="B12" s="411"/>
      <c r="C12" s="411"/>
      <c r="D12" s="411"/>
      <c r="E12" s="411"/>
      <c r="F12" s="411"/>
      <c r="G12" s="411"/>
      <c r="H12" s="411"/>
      <c r="I12" s="411"/>
      <c r="J12" s="411"/>
      <c r="K12" s="411"/>
      <c r="L12" s="411"/>
    </row>
    <row r="13" spans="1:12" x14ac:dyDescent="0.2">
      <c r="A13" s="411"/>
      <c r="B13" s="411"/>
      <c r="C13" s="411"/>
      <c r="D13" s="411"/>
      <c r="E13" s="411"/>
      <c r="F13" s="411"/>
      <c r="G13" s="411"/>
      <c r="H13" s="411"/>
      <c r="I13" s="411"/>
      <c r="J13" s="411"/>
      <c r="K13" s="411"/>
      <c r="L13" s="411"/>
    </row>
    <row r="14" spans="1:12" x14ac:dyDescent="0.2">
      <c r="A14" s="411"/>
      <c r="B14" s="411"/>
      <c r="C14" s="411"/>
      <c r="D14" s="411"/>
      <c r="E14" s="411"/>
      <c r="F14" s="411"/>
      <c r="G14" s="411"/>
      <c r="H14" s="411"/>
      <c r="I14" s="411"/>
      <c r="J14" s="411"/>
      <c r="K14" s="411"/>
      <c r="L14" s="411"/>
    </row>
    <row r="15" spans="1:12" x14ac:dyDescent="0.2">
      <c r="A15" s="411"/>
      <c r="B15" s="411"/>
      <c r="C15" s="411"/>
      <c r="D15" s="411"/>
      <c r="E15" s="411"/>
      <c r="F15" s="411"/>
      <c r="G15" s="411"/>
      <c r="H15" s="411"/>
      <c r="I15" s="411"/>
      <c r="J15" s="411"/>
      <c r="K15" s="411"/>
      <c r="L15" s="411"/>
    </row>
    <row r="16" spans="1:12" x14ac:dyDescent="0.2">
      <c r="A16" s="411"/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</row>
    <row r="23" spans="16:16" x14ac:dyDescent="0.2">
      <c r="P23" s="18"/>
    </row>
    <row r="32" spans="16:16" ht="138.6" customHeight="1" x14ac:dyDescent="0.2"/>
  </sheetData>
  <mergeCells count="4">
    <mergeCell ref="A10:L16"/>
    <mergeCell ref="A3:L3"/>
    <mergeCell ref="A1:G1"/>
    <mergeCell ref="H1:L1"/>
  </mergeCells>
  <phoneticPr fontId="9" type="noConversion"/>
  <printOptions horizontalCentered="1"/>
  <pageMargins left="0.55118110236220474" right="0.55118110236220474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BreakPreview" zoomScaleNormal="100" workbookViewId="0">
      <selection activeCell="C23" sqref="C23"/>
    </sheetView>
  </sheetViews>
  <sheetFormatPr defaultRowHeight="12.75" x14ac:dyDescent="0.2"/>
  <cols>
    <col min="1" max="1" width="51" customWidth="1"/>
    <col min="2" max="2" width="17" customWidth="1"/>
    <col min="3" max="3" width="11.42578125" customWidth="1"/>
    <col min="4" max="4" width="10.85546875" customWidth="1"/>
    <col min="5" max="5" width="10.7109375" customWidth="1"/>
    <col min="6" max="6" width="11" customWidth="1"/>
    <col min="7" max="7" width="11.140625" customWidth="1"/>
    <col min="257" max="257" width="51" customWidth="1"/>
    <col min="258" max="258" width="17" customWidth="1"/>
    <col min="259" max="259" width="11.42578125" customWidth="1"/>
    <col min="260" max="260" width="10.85546875" customWidth="1"/>
    <col min="261" max="261" width="10.7109375" customWidth="1"/>
    <col min="262" max="262" width="11" customWidth="1"/>
    <col min="263" max="263" width="11.140625" customWidth="1"/>
    <col min="513" max="513" width="51" customWidth="1"/>
    <col min="514" max="514" width="17" customWidth="1"/>
    <col min="515" max="515" width="11.42578125" customWidth="1"/>
    <col min="516" max="516" width="10.85546875" customWidth="1"/>
    <col min="517" max="517" width="10.7109375" customWidth="1"/>
    <col min="518" max="518" width="11" customWidth="1"/>
    <col min="519" max="519" width="11.140625" customWidth="1"/>
    <col min="769" max="769" width="51" customWidth="1"/>
    <col min="770" max="770" width="17" customWidth="1"/>
    <col min="771" max="771" width="11.42578125" customWidth="1"/>
    <col min="772" max="772" width="10.85546875" customWidth="1"/>
    <col min="773" max="773" width="10.7109375" customWidth="1"/>
    <col min="774" max="774" width="11" customWidth="1"/>
    <col min="775" max="775" width="11.140625" customWidth="1"/>
    <col min="1025" max="1025" width="51" customWidth="1"/>
    <col min="1026" max="1026" width="17" customWidth="1"/>
    <col min="1027" max="1027" width="11.42578125" customWidth="1"/>
    <col min="1028" max="1028" width="10.85546875" customWidth="1"/>
    <col min="1029" max="1029" width="10.7109375" customWidth="1"/>
    <col min="1030" max="1030" width="11" customWidth="1"/>
    <col min="1031" max="1031" width="11.140625" customWidth="1"/>
    <col min="1281" max="1281" width="51" customWidth="1"/>
    <col min="1282" max="1282" width="17" customWidth="1"/>
    <col min="1283" max="1283" width="11.42578125" customWidth="1"/>
    <col min="1284" max="1284" width="10.85546875" customWidth="1"/>
    <col min="1285" max="1285" width="10.7109375" customWidth="1"/>
    <col min="1286" max="1286" width="11" customWidth="1"/>
    <col min="1287" max="1287" width="11.140625" customWidth="1"/>
    <col min="1537" max="1537" width="51" customWidth="1"/>
    <col min="1538" max="1538" width="17" customWidth="1"/>
    <col min="1539" max="1539" width="11.42578125" customWidth="1"/>
    <col min="1540" max="1540" width="10.85546875" customWidth="1"/>
    <col min="1541" max="1541" width="10.7109375" customWidth="1"/>
    <col min="1542" max="1542" width="11" customWidth="1"/>
    <col min="1543" max="1543" width="11.140625" customWidth="1"/>
    <col min="1793" max="1793" width="51" customWidth="1"/>
    <col min="1794" max="1794" width="17" customWidth="1"/>
    <col min="1795" max="1795" width="11.42578125" customWidth="1"/>
    <col min="1796" max="1796" width="10.85546875" customWidth="1"/>
    <col min="1797" max="1797" width="10.7109375" customWidth="1"/>
    <col min="1798" max="1798" width="11" customWidth="1"/>
    <col min="1799" max="1799" width="11.140625" customWidth="1"/>
    <col min="2049" max="2049" width="51" customWidth="1"/>
    <col min="2050" max="2050" width="17" customWidth="1"/>
    <col min="2051" max="2051" width="11.42578125" customWidth="1"/>
    <col min="2052" max="2052" width="10.85546875" customWidth="1"/>
    <col min="2053" max="2053" width="10.7109375" customWidth="1"/>
    <col min="2054" max="2054" width="11" customWidth="1"/>
    <col min="2055" max="2055" width="11.140625" customWidth="1"/>
    <col min="2305" max="2305" width="51" customWidth="1"/>
    <col min="2306" max="2306" width="17" customWidth="1"/>
    <col min="2307" max="2307" width="11.42578125" customWidth="1"/>
    <col min="2308" max="2308" width="10.85546875" customWidth="1"/>
    <col min="2309" max="2309" width="10.7109375" customWidth="1"/>
    <col min="2310" max="2310" width="11" customWidth="1"/>
    <col min="2311" max="2311" width="11.140625" customWidth="1"/>
    <col min="2561" max="2561" width="51" customWidth="1"/>
    <col min="2562" max="2562" width="17" customWidth="1"/>
    <col min="2563" max="2563" width="11.42578125" customWidth="1"/>
    <col min="2564" max="2564" width="10.85546875" customWidth="1"/>
    <col min="2565" max="2565" width="10.7109375" customWidth="1"/>
    <col min="2566" max="2566" width="11" customWidth="1"/>
    <col min="2567" max="2567" width="11.140625" customWidth="1"/>
    <col min="2817" max="2817" width="51" customWidth="1"/>
    <col min="2818" max="2818" width="17" customWidth="1"/>
    <col min="2819" max="2819" width="11.42578125" customWidth="1"/>
    <col min="2820" max="2820" width="10.85546875" customWidth="1"/>
    <col min="2821" max="2821" width="10.7109375" customWidth="1"/>
    <col min="2822" max="2822" width="11" customWidth="1"/>
    <col min="2823" max="2823" width="11.140625" customWidth="1"/>
    <col min="3073" max="3073" width="51" customWidth="1"/>
    <col min="3074" max="3074" width="17" customWidth="1"/>
    <col min="3075" max="3075" width="11.42578125" customWidth="1"/>
    <col min="3076" max="3076" width="10.85546875" customWidth="1"/>
    <col min="3077" max="3077" width="10.7109375" customWidth="1"/>
    <col min="3078" max="3078" width="11" customWidth="1"/>
    <col min="3079" max="3079" width="11.140625" customWidth="1"/>
    <col min="3329" max="3329" width="51" customWidth="1"/>
    <col min="3330" max="3330" width="17" customWidth="1"/>
    <col min="3331" max="3331" width="11.42578125" customWidth="1"/>
    <col min="3332" max="3332" width="10.85546875" customWidth="1"/>
    <col min="3333" max="3333" width="10.7109375" customWidth="1"/>
    <col min="3334" max="3334" width="11" customWidth="1"/>
    <col min="3335" max="3335" width="11.140625" customWidth="1"/>
    <col min="3585" max="3585" width="51" customWidth="1"/>
    <col min="3586" max="3586" width="17" customWidth="1"/>
    <col min="3587" max="3587" width="11.42578125" customWidth="1"/>
    <col min="3588" max="3588" width="10.85546875" customWidth="1"/>
    <col min="3589" max="3589" width="10.7109375" customWidth="1"/>
    <col min="3590" max="3590" width="11" customWidth="1"/>
    <col min="3591" max="3591" width="11.140625" customWidth="1"/>
    <col min="3841" max="3841" width="51" customWidth="1"/>
    <col min="3842" max="3842" width="17" customWidth="1"/>
    <col min="3843" max="3843" width="11.42578125" customWidth="1"/>
    <col min="3844" max="3844" width="10.85546875" customWidth="1"/>
    <col min="3845" max="3845" width="10.7109375" customWidth="1"/>
    <col min="3846" max="3846" width="11" customWidth="1"/>
    <col min="3847" max="3847" width="11.140625" customWidth="1"/>
    <col min="4097" max="4097" width="51" customWidth="1"/>
    <col min="4098" max="4098" width="17" customWidth="1"/>
    <col min="4099" max="4099" width="11.42578125" customWidth="1"/>
    <col min="4100" max="4100" width="10.85546875" customWidth="1"/>
    <col min="4101" max="4101" width="10.7109375" customWidth="1"/>
    <col min="4102" max="4102" width="11" customWidth="1"/>
    <col min="4103" max="4103" width="11.140625" customWidth="1"/>
    <col min="4353" max="4353" width="51" customWidth="1"/>
    <col min="4354" max="4354" width="17" customWidth="1"/>
    <col min="4355" max="4355" width="11.42578125" customWidth="1"/>
    <col min="4356" max="4356" width="10.85546875" customWidth="1"/>
    <col min="4357" max="4357" width="10.7109375" customWidth="1"/>
    <col min="4358" max="4358" width="11" customWidth="1"/>
    <col min="4359" max="4359" width="11.140625" customWidth="1"/>
    <col min="4609" max="4609" width="51" customWidth="1"/>
    <col min="4610" max="4610" width="17" customWidth="1"/>
    <col min="4611" max="4611" width="11.42578125" customWidth="1"/>
    <col min="4612" max="4612" width="10.85546875" customWidth="1"/>
    <col min="4613" max="4613" width="10.7109375" customWidth="1"/>
    <col min="4614" max="4614" width="11" customWidth="1"/>
    <col min="4615" max="4615" width="11.140625" customWidth="1"/>
    <col min="4865" max="4865" width="51" customWidth="1"/>
    <col min="4866" max="4866" width="17" customWidth="1"/>
    <col min="4867" max="4867" width="11.42578125" customWidth="1"/>
    <col min="4868" max="4868" width="10.85546875" customWidth="1"/>
    <col min="4869" max="4869" width="10.7109375" customWidth="1"/>
    <col min="4870" max="4870" width="11" customWidth="1"/>
    <col min="4871" max="4871" width="11.140625" customWidth="1"/>
    <col min="5121" max="5121" width="51" customWidth="1"/>
    <col min="5122" max="5122" width="17" customWidth="1"/>
    <col min="5123" max="5123" width="11.42578125" customWidth="1"/>
    <col min="5124" max="5124" width="10.85546875" customWidth="1"/>
    <col min="5125" max="5125" width="10.7109375" customWidth="1"/>
    <col min="5126" max="5126" width="11" customWidth="1"/>
    <col min="5127" max="5127" width="11.140625" customWidth="1"/>
    <col min="5377" max="5377" width="51" customWidth="1"/>
    <col min="5378" max="5378" width="17" customWidth="1"/>
    <col min="5379" max="5379" width="11.42578125" customWidth="1"/>
    <col min="5380" max="5380" width="10.85546875" customWidth="1"/>
    <col min="5381" max="5381" width="10.7109375" customWidth="1"/>
    <col min="5382" max="5382" width="11" customWidth="1"/>
    <col min="5383" max="5383" width="11.140625" customWidth="1"/>
    <col min="5633" max="5633" width="51" customWidth="1"/>
    <col min="5634" max="5634" width="17" customWidth="1"/>
    <col min="5635" max="5635" width="11.42578125" customWidth="1"/>
    <col min="5636" max="5636" width="10.85546875" customWidth="1"/>
    <col min="5637" max="5637" width="10.7109375" customWidth="1"/>
    <col min="5638" max="5638" width="11" customWidth="1"/>
    <col min="5639" max="5639" width="11.140625" customWidth="1"/>
    <col min="5889" max="5889" width="51" customWidth="1"/>
    <col min="5890" max="5890" width="17" customWidth="1"/>
    <col min="5891" max="5891" width="11.42578125" customWidth="1"/>
    <col min="5892" max="5892" width="10.85546875" customWidth="1"/>
    <col min="5893" max="5893" width="10.7109375" customWidth="1"/>
    <col min="5894" max="5894" width="11" customWidth="1"/>
    <col min="5895" max="5895" width="11.140625" customWidth="1"/>
    <col min="6145" max="6145" width="51" customWidth="1"/>
    <col min="6146" max="6146" width="17" customWidth="1"/>
    <col min="6147" max="6147" width="11.42578125" customWidth="1"/>
    <col min="6148" max="6148" width="10.85546875" customWidth="1"/>
    <col min="6149" max="6149" width="10.7109375" customWidth="1"/>
    <col min="6150" max="6150" width="11" customWidth="1"/>
    <col min="6151" max="6151" width="11.140625" customWidth="1"/>
    <col min="6401" max="6401" width="51" customWidth="1"/>
    <col min="6402" max="6402" width="17" customWidth="1"/>
    <col min="6403" max="6403" width="11.42578125" customWidth="1"/>
    <col min="6404" max="6404" width="10.85546875" customWidth="1"/>
    <col min="6405" max="6405" width="10.7109375" customWidth="1"/>
    <col min="6406" max="6406" width="11" customWidth="1"/>
    <col min="6407" max="6407" width="11.140625" customWidth="1"/>
    <col min="6657" max="6657" width="51" customWidth="1"/>
    <col min="6658" max="6658" width="17" customWidth="1"/>
    <col min="6659" max="6659" width="11.42578125" customWidth="1"/>
    <col min="6660" max="6660" width="10.85546875" customWidth="1"/>
    <col min="6661" max="6661" width="10.7109375" customWidth="1"/>
    <col min="6662" max="6662" width="11" customWidth="1"/>
    <col min="6663" max="6663" width="11.140625" customWidth="1"/>
    <col min="6913" max="6913" width="51" customWidth="1"/>
    <col min="6914" max="6914" width="17" customWidth="1"/>
    <col min="6915" max="6915" width="11.42578125" customWidth="1"/>
    <col min="6916" max="6916" width="10.85546875" customWidth="1"/>
    <col min="6917" max="6917" width="10.7109375" customWidth="1"/>
    <col min="6918" max="6918" width="11" customWidth="1"/>
    <col min="6919" max="6919" width="11.140625" customWidth="1"/>
    <col min="7169" max="7169" width="51" customWidth="1"/>
    <col min="7170" max="7170" width="17" customWidth="1"/>
    <col min="7171" max="7171" width="11.42578125" customWidth="1"/>
    <col min="7172" max="7172" width="10.85546875" customWidth="1"/>
    <col min="7173" max="7173" width="10.7109375" customWidth="1"/>
    <col min="7174" max="7174" width="11" customWidth="1"/>
    <col min="7175" max="7175" width="11.140625" customWidth="1"/>
    <col min="7425" max="7425" width="51" customWidth="1"/>
    <col min="7426" max="7426" width="17" customWidth="1"/>
    <col min="7427" max="7427" width="11.42578125" customWidth="1"/>
    <col min="7428" max="7428" width="10.85546875" customWidth="1"/>
    <col min="7429" max="7429" width="10.7109375" customWidth="1"/>
    <col min="7430" max="7430" width="11" customWidth="1"/>
    <col min="7431" max="7431" width="11.140625" customWidth="1"/>
    <col min="7681" max="7681" width="51" customWidth="1"/>
    <col min="7682" max="7682" width="17" customWidth="1"/>
    <col min="7683" max="7683" width="11.42578125" customWidth="1"/>
    <col min="7684" max="7684" width="10.85546875" customWidth="1"/>
    <col min="7685" max="7685" width="10.7109375" customWidth="1"/>
    <col min="7686" max="7686" width="11" customWidth="1"/>
    <col min="7687" max="7687" width="11.140625" customWidth="1"/>
    <col min="7937" max="7937" width="51" customWidth="1"/>
    <col min="7938" max="7938" width="17" customWidth="1"/>
    <col min="7939" max="7939" width="11.42578125" customWidth="1"/>
    <col min="7940" max="7940" width="10.85546875" customWidth="1"/>
    <col min="7941" max="7941" width="10.7109375" customWidth="1"/>
    <col min="7942" max="7942" width="11" customWidth="1"/>
    <col min="7943" max="7943" width="11.140625" customWidth="1"/>
    <col min="8193" max="8193" width="51" customWidth="1"/>
    <col min="8194" max="8194" width="17" customWidth="1"/>
    <col min="8195" max="8195" width="11.42578125" customWidth="1"/>
    <col min="8196" max="8196" width="10.85546875" customWidth="1"/>
    <col min="8197" max="8197" width="10.7109375" customWidth="1"/>
    <col min="8198" max="8198" width="11" customWidth="1"/>
    <col min="8199" max="8199" width="11.140625" customWidth="1"/>
    <col min="8449" max="8449" width="51" customWidth="1"/>
    <col min="8450" max="8450" width="17" customWidth="1"/>
    <col min="8451" max="8451" width="11.42578125" customWidth="1"/>
    <col min="8452" max="8452" width="10.85546875" customWidth="1"/>
    <col min="8453" max="8453" width="10.7109375" customWidth="1"/>
    <col min="8454" max="8454" width="11" customWidth="1"/>
    <col min="8455" max="8455" width="11.140625" customWidth="1"/>
    <col min="8705" max="8705" width="51" customWidth="1"/>
    <col min="8706" max="8706" width="17" customWidth="1"/>
    <col min="8707" max="8707" width="11.42578125" customWidth="1"/>
    <col min="8708" max="8708" width="10.85546875" customWidth="1"/>
    <col min="8709" max="8709" width="10.7109375" customWidth="1"/>
    <col min="8710" max="8710" width="11" customWidth="1"/>
    <col min="8711" max="8711" width="11.140625" customWidth="1"/>
    <col min="8961" max="8961" width="51" customWidth="1"/>
    <col min="8962" max="8962" width="17" customWidth="1"/>
    <col min="8963" max="8963" width="11.42578125" customWidth="1"/>
    <col min="8964" max="8964" width="10.85546875" customWidth="1"/>
    <col min="8965" max="8965" width="10.7109375" customWidth="1"/>
    <col min="8966" max="8966" width="11" customWidth="1"/>
    <col min="8967" max="8967" width="11.140625" customWidth="1"/>
    <col min="9217" max="9217" width="51" customWidth="1"/>
    <col min="9218" max="9218" width="17" customWidth="1"/>
    <col min="9219" max="9219" width="11.42578125" customWidth="1"/>
    <col min="9220" max="9220" width="10.85546875" customWidth="1"/>
    <col min="9221" max="9221" width="10.7109375" customWidth="1"/>
    <col min="9222" max="9222" width="11" customWidth="1"/>
    <col min="9223" max="9223" width="11.140625" customWidth="1"/>
    <col min="9473" max="9473" width="51" customWidth="1"/>
    <col min="9474" max="9474" width="17" customWidth="1"/>
    <col min="9475" max="9475" width="11.42578125" customWidth="1"/>
    <col min="9476" max="9476" width="10.85546875" customWidth="1"/>
    <col min="9477" max="9477" width="10.7109375" customWidth="1"/>
    <col min="9478" max="9478" width="11" customWidth="1"/>
    <col min="9479" max="9479" width="11.140625" customWidth="1"/>
    <col min="9729" max="9729" width="51" customWidth="1"/>
    <col min="9730" max="9730" width="17" customWidth="1"/>
    <col min="9731" max="9731" width="11.42578125" customWidth="1"/>
    <col min="9732" max="9732" width="10.85546875" customWidth="1"/>
    <col min="9733" max="9733" width="10.7109375" customWidth="1"/>
    <col min="9734" max="9734" width="11" customWidth="1"/>
    <col min="9735" max="9735" width="11.140625" customWidth="1"/>
    <col min="9985" max="9985" width="51" customWidth="1"/>
    <col min="9986" max="9986" width="17" customWidth="1"/>
    <col min="9987" max="9987" width="11.42578125" customWidth="1"/>
    <col min="9988" max="9988" width="10.85546875" customWidth="1"/>
    <col min="9989" max="9989" width="10.7109375" customWidth="1"/>
    <col min="9990" max="9990" width="11" customWidth="1"/>
    <col min="9991" max="9991" width="11.140625" customWidth="1"/>
    <col min="10241" max="10241" width="51" customWidth="1"/>
    <col min="10242" max="10242" width="17" customWidth="1"/>
    <col min="10243" max="10243" width="11.42578125" customWidth="1"/>
    <col min="10244" max="10244" width="10.85546875" customWidth="1"/>
    <col min="10245" max="10245" width="10.7109375" customWidth="1"/>
    <col min="10246" max="10246" width="11" customWidth="1"/>
    <col min="10247" max="10247" width="11.140625" customWidth="1"/>
    <col min="10497" max="10497" width="51" customWidth="1"/>
    <col min="10498" max="10498" width="17" customWidth="1"/>
    <col min="10499" max="10499" width="11.42578125" customWidth="1"/>
    <col min="10500" max="10500" width="10.85546875" customWidth="1"/>
    <col min="10501" max="10501" width="10.7109375" customWidth="1"/>
    <col min="10502" max="10502" width="11" customWidth="1"/>
    <col min="10503" max="10503" width="11.140625" customWidth="1"/>
    <col min="10753" max="10753" width="51" customWidth="1"/>
    <col min="10754" max="10754" width="17" customWidth="1"/>
    <col min="10755" max="10755" width="11.42578125" customWidth="1"/>
    <col min="10756" max="10756" width="10.85546875" customWidth="1"/>
    <col min="10757" max="10757" width="10.7109375" customWidth="1"/>
    <col min="10758" max="10758" width="11" customWidth="1"/>
    <col min="10759" max="10759" width="11.140625" customWidth="1"/>
    <col min="11009" max="11009" width="51" customWidth="1"/>
    <col min="11010" max="11010" width="17" customWidth="1"/>
    <col min="11011" max="11011" width="11.42578125" customWidth="1"/>
    <col min="11012" max="11012" width="10.85546875" customWidth="1"/>
    <col min="11013" max="11013" width="10.7109375" customWidth="1"/>
    <col min="11014" max="11014" width="11" customWidth="1"/>
    <col min="11015" max="11015" width="11.140625" customWidth="1"/>
    <col min="11265" max="11265" width="51" customWidth="1"/>
    <col min="11266" max="11266" width="17" customWidth="1"/>
    <col min="11267" max="11267" width="11.42578125" customWidth="1"/>
    <col min="11268" max="11268" width="10.85546875" customWidth="1"/>
    <col min="11269" max="11269" width="10.7109375" customWidth="1"/>
    <col min="11270" max="11270" width="11" customWidth="1"/>
    <col min="11271" max="11271" width="11.140625" customWidth="1"/>
    <col min="11521" max="11521" width="51" customWidth="1"/>
    <col min="11522" max="11522" width="17" customWidth="1"/>
    <col min="11523" max="11523" width="11.42578125" customWidth="1"/>
    <col min="11524" max="11524" width="10.85546875" customWidth="1"/>
    <col min="11525" max="11525" width="10.7109375" customWidth="1"/>
    <col min="11526" max="11526" width="11" customWidth="1"/>
    <col min="11527" max="11527" width="11.140625" customWidth="1"/>
    <col min="11777" max="11777" width="51" customWidth="1"/>
    <col min="11778" max="11778" width="17" customWidth="1"/>
    <col min="11779" max="11779" width="11.42578125" customWidth="1"/>
    <col min="11780" max="11780" width="10.85546875" customWidth="1"/>
    <col min="11781" max="11781" width="10.7109375" customWidth="1"/>
    <col min="11782" max="11782" width="11" customWidth="1"/>
    <col min="11783" max="11783" width="11.140625" customWidth="1"/>
    <col min="12033" max="12033" width="51" customWidth="1"/>
    <col min="12034" max="12034" width="17" customWidth="1"/>
    <col min="12035" max="12035" width="11.42578125" customWidth="1"/>
    <col min="12036" max="12036" width="10.85546875" customWidth="1"/>
    <col min="12037" max="12037" width="10.7109375" customWidth="1"/>
    <col min="12038" max="12038" width="11" customWidth="1"/>
    <col min="12039" max="12039" width="11.140625" customWidth="1"/>
    <col min="12289" max="12289" width="51" customWidth="1"/>
    <col min="12290" max="12290" width="17" customWidth="1"/>
    <col min="12291" max="12291" width="11.42578125" customWidth="1"/>
    <col min="12292" max="12292" width="10.85546875" customWidth="1"/>
    <col min="12293" max="12293" width="10.7109375" customWidth="1"/>
    <col min="12294" max="12294" width="11" customWidth="1"/>
    <col min="12295" max="12295" width="11.140625" customWidth="1"/>
    <col min="12545" max="12545" width="51" customWidth="1"/>
    <col min="12546" max="12546" width="17" customWidth="1"/>
    <col min="12547" max="12547" width="11.42578125" customWidth="1"/>
    <col min="12548" max="12548" width="10.85546875" customWidth="1"/>
    <col min="12549" max="12549" width="10.7109375" customWidth="1"/>
    <col min="12550" max="12550" width="11" customWidth="1"/>
    <col min="12551" max="12551" width="11.140625" customWidth="1"/>
    <col min="12801" max="12801" width="51" customWidth="1"/>
    <col min="12802" max="12802" width="17" customWidth="1"/>
    <col min="12803" max="12803" width="11.42578125" customWidth="1"/>
    <col min="12804" max="12804" width="10.85546875" customWidth="1"/>
    <col min="12805" max="12805" width="10.7109375" customWidth="1"/>
    <col min="12806" max="12806" width="11" customWidth="1"/>
    <col min="12807" max="12807" width="11.140625" customWidth="1"/>
    <col min="13057" max="13057" width="51" customWidth="1"/>
    <col min="13058" max="13058" width="17" customWidth="1"/>
    <col min="13059" max="13059" width="11.42578125" customWidth="1"/>
    <col min="13060" max="13060" width="10.85546875" customWidth="1"/>
    <col min="13061" max="13061" width="10.7109375" customWidth="1"/>
    <col min="13062" max="13062" width="11" customWidth="1"/>
    <col min="13063" max="13063" width="11.140625" customWidth="1"/>
    <col min="13313" max="13313" width="51" customWidth="1"/>
    <col min="13314" max="13314" width="17" customWidth="1"/>
    <col min="13315" max="13315" width="11.42578125" customWidth="1"/>
    <col min="13316" max="13316" width="10.85546875" customWidth="1"/>
    <col min="13317" max="13317" width="10.7109375" customWidth="1"/>
    <col min="13318" max="13318" width="11" customWidth="1"/>
    <col min="13319" max="13319" width="11.140625" customWidth="1"/>
    <col min="13569" max="13569" width="51" customWidth="1"/>
    <col min="13570" max="13570" width="17" customWidth="1"/>
    <col min="13571" max="13571" width="11.42578125" customWidth="1"/>
    <col min="13572" max="13572" width="10.85546875" customWidth="1"/>
    <col min="13573" max="13573" width="10.7109375" customWidth="1"/>
    <col min="13574" max="13574" width="11" customWidth="1"/>
    <col min="13575" max="13575" width="11.140625" customWidth="1"/>
    <col min="13825" max="13825" width="51" customWidth="1"/>
    <col min="13826" max="13826" width="17" customWidth="1"/>
    <col min="13827" max="13827" width="11.42578125" customWidth="1"/>
    <col min="13828" max="13828" width="10.85546875" customWidth="1"/>
    <col min="13829" max="13829" width="10.7109375" customWidth="1"/>
    <col min="13830" max="13830" width="11" customWidth="1"/>
    <col min="13831" max="13831" width="11.140625" customWidth="1"/>
    <col min="14081" max="14081" width="51" customWidth="1"/>
    <col min="14082" max="14082" width="17" customWidth="1"/>
    <col min="14083" max="14083" width="11.42578125" customWidth="1"/>
    <col min="14084" max="14084" width="10.85546875" customWidth="1"/>
    <col min="14085" max="14085" width="10.7109375" customWidth="1"/>
    <col min="14086" max="14086" width="11" customWidth="1"/>
    <col min="14087" max="14087" width="11.140625" customWidth="1"/>
    <col min="14337" max="14337" width="51" customWidth="1"/>
    <col min="14338" max="14338" width="17" customWidth="1"/>
    <col min="14339" max="14339" width="11.42578125" customWidth="1"/>
    <col min="14340" max="14340" width="10.85546875" customWidth="1"/>
    <col min="14341" max="14341" width="10.7109375" customWidth="1"/>
    <col min="14342" max="14342" width="11" customWidth="1"/>
    <col min="14343" max="14343" width="11.140625" customWidth="1"/>
    <col min="14593" max="14593" width="51" customWidth="1"/>
    <col min="14594" max="14594" width="17" customWidth="1"/>
    <col min="14595" max="14595" width="11.42578125" customWidth="1"/>
    <col min="14596" max="14596" width="10.85546875" customWidth="1"/>
    <col min="14597" max="14597" width="10.7109375" customWidth="1"/>
    <col min="14598" max="14598" width="11" customWidth="1"/>
    <col min="14599" max="14599" width="11.140625" customWidth="1"/>
    <col min="14849" max="14849" width="51" customWidth="1"/>
    <col min="14850" max="14850" width="17" customWidth="1"/>
    <col min="14851" max="14851" width="11.42578125" customWidth="1"/>
    <col min="14852" max="14852" width="10.85546875" customWidth="1"/>
    <col min="14853" max="14853" width="10.7109375" customWidth="1"/>
    <col min="14854" max="14854" width="11" customWidth="1"/>
    <col min="14855" max="14855" width="11.140625" customWidth="1"/>
    <col min="15105" max="15105" width="51" customWidth="1"/>
    <col min="15106" max="15106" width="17" customWidth="1"/>
    <col min="15107" max="15107" width="11.42578125" customWidth="1"/>
    <col min="15108" max="15108" width="10.85546875" customWidth="1"/>
    <col min="15109" max="15109" width="10.7109375" customWidth="1"/>
    <col min="15110" max="15110" width="11" customWidth="1"/>
    <col min="15111" max="15111" width="11.140625" customWidth="1"/>
    <col min="15361" max="15361" width="51" customWidth="1"/>
    <col min="15362" max="15362" width="17" customWidth="1"/>
    <col min="15363" max="15363" width="11.42578125" customWidth="1"/>
    <col min="15364" max="15364" width="10.85546875" customWidth="1"/>
    <col min="15365" max="15365" width="10.7109375" customWidth="1"/>
    <col min="15366" max="15366" width="11" customWidth="1"/>
    <col min="15367" max="15367" width="11.140625" customWidth="1"/>
    <col min="15617" max="15617" width="51" customWidth="1"/>
    <col min="15618" max="15618" width="17" customWidth="1"/>
    <col min="15619" max="15619" width="11.42578125" customWidth="1"/>
    <col min="15620" max="15620" width="10.85546875" customWidth="1"/>
    <col min="15621" max="15621" width="10.7109375" customWidth="1"/>
    <col min="15622" max="15622" width="11" customWidth="1"/>
    <col min="15623" max="15623" width="11.140625" customWidth="1"/>
    <col min="15873" max="15873" width="51" customWidth="1"/>
    <col min="15874" max="15874" width="17" customWidth="1"/>
    <col min="15875" max="15875" width="11.42578125" customWidth="1"/>
    <col min="15876" max="15876" width="10.85546875" customWidth="1"/>
    <col min="15877" max="15877" width="10.7109375" customWidth="1"/>
    <col min="15878" max="15878" width="11" customWidth="1"/>
    <col min="15879" max="15879" width="11.140625" customWidth="1"/>
    <col min="16129" max="16129" width="51" customWidth="1"/>
    <col min="16130" max="16130" width="17" customWidth="1"/>
    <col min="16131" max="16131" width="11.42578125" customWidth="1"/>
    <col min="16132" max="16132" width="10.85546875" customWidth="1"/>
    <col min="16133" max="16133" width="10.7109375" customWidth="1"/>
    <col min="16134" max="16134" width="11" customWidth="1"/>
    <col min="16135" max="16135" width="11.140625" customWidth="1"/>
  </cols>
  <sheetData>
    <row r="1" spans="1:7" ht="16.5" x14ac:dyDescent="0.25">
      <c r="A1" s="414" t="s">
        <v>326</v>
      </c>
      <c r="B1" s="442"/>
      <c r="C1" s="442"/>
      <c r="D1" s="442"/>
      <c r="E1" s="442"/>
      <c r="F1" s="442"/>
      <c r="G1" s="442"/>
    </row>
    <row r="2" spans="1:7" ht="39" customHeight="1" thickBot="1" x14ac:dyDescent="0.25">
      <c r="A2" s="443" t="s">
        <v>242</v>
      </c>
      <c r="B2" s="444"/>
      <c r="C2" s="444"/>
      <c r="D2" s="444"/>
      <c r="E2" s="444"/>
      <c r="F2" s="444"/>
      <c r="G2" s="444"/>
    </row>
    <row r="3" spans="1:7" ht="16.5" x14ac:dyDescent="0.2">
      <c r="A3" s="403" t="s">
        <v>54</v>
      </c>
      <c r="B3" s="446" t="s">
        <v>570</v>
      </c>
      <c r="C3" s="448" t="s">
        <v>537</v>
      </c>
      <c r="D3" s="448"/>
      <c r="E3" s="448"/>
      <c r="F3" s="448"/>
      <c r="G3" s="449"/>
    </row>
    <row r="4" spans="1:7" ht="16.5" x14ac:dyDescent="0.2">
      <c r="A4" s="445"/>
      <c r="B4" s="447"/>
      <c r="C4" s="361">
        <v>2016</v>
      </c>
      <c r="D4" s="126">
        <v>2017</v>
      </c>
      <c r="E4" s="126">
        <v>2018</v>
      </c>
      <c r="F4" s="126">
        <v>2019</v>
      </c>
      <c r="G4" s="126">
        <v>2020</v>
      </c>
    </row>
    <row r="5" spans="1:7" ht="17.25" thickBot="1" x14ac:dyDescent="0.25">
      <c r="A5" s="127">
        <v>1</v>
      </c>
      <c r="B5" s="141">
        <v>2</v>
      </c>
      <c r="C5" s="141">
        <v>3</v>
      </c>
      <c r="D5" s="147">
        <v>4</v>
      </c>
      <c r="E5" s="147">
        <v>5</v>
      </c>
      <c r="F5" s="306">
        <v>6</v>
      </c>
      <c r="G5" s="306">
        <v>7</v>
      </c>
    </row>
    <row r="6" spans="1:7" ht="17.45" customHeight="1" x14ac:dyDescent="0.2">
      <c r="A6" s="148" t="s">
        <v>666</v>
      </c>
      <c r="B6" s="149" t="s">
        <v>667</v>
      </c>
      <c r="C6" s="104">
        <v>25500</v>
      </c>
      <c r="D6" s="104">
        <v>26080</v>
      </c>
      <c r="E6" s="104">
        <v>25730</v>
      </c>
      <c r="F6" s="104">
        <v>25000</v>
      </c>
      <c r="G6" s="104">
        <v>24560</v>
      </c>
    </row>
    <row r="7" spans="1:7" ht="15" x14ac:dyDescent="0.2">
      <c r="A7" s="148" t="s">
        <v>668</v>
      </c>
      <c r="B7" s="149" t="s">
        <v>669</v>
      </c>
      <c r="C7" s="104">
        <v>328</v>
      </c>
      <c r="D7" s="104">
        <v>354.6</v>
      </c>
      <c r="E7" s="104">
        <v>370.3</v>
      </c>
      <c r="F7" s="104">
        <v>362.3</v>
      </c>
      <c r="G7" s="104">
        <v>235.3</v>
      </c>
    </row>
    <row r="8" spans="1:7" ht="15" x14ac:dyDescent="0.25">
      <c r="A8" s="148" t="s">
        <v>670</v>
      </c>
      <c r="B8" s="149" t="s">
        <v>124</v>
      </c>
      <c r="C8" s="362">
        <v>249</v>
      </c>
      <c r="D8" s="362">
        <v>221</v>
      </c>
      <c r="E8" s="362">
        <v>181</v>
      </c>
      <c r="F8" s="362">
        <v>158</v>
      </c>
      <c r="G8" s="362">
        <v>135</v>
      </c>
    </row>
    <row r="9" spans="1:7" ht="15" x14ac:dyDescent="0.25">
      <c r="A9" s="148" t="s">
        <v>671</v>
      </c>
      <c r="B9" s="149" t="s">
        <v>672</v>
      </c>
      <c r="C9" s="362">
        <v>5072.5</v>
      </c>
      <c r="D9" s="362">
        <v>4458.5</v>
      </c>
      <c r="E9" s="362">
        <v>5023.5</v>
      </c>
      <c r="F9" s="362">
        <v>4681.3</v>
      </c>
      <c r="G9" s="362">
        <v>5150</v>
      </c>
    </row>
    <row r="10" spans="1:7" ht="15" x14ac:dyDescent="0.25">
      <c r="A10" s="148" t="s">
        <v>673</v>
      </c>
      <c r="B10" s="149" t="s">
        <v>24</v>
      </c>
      <c r="C10" s="362">
        <v>228.4</v>
      </c>
      <c r="D10" s="362">
        <v>250.6</v>
      </c>
      <c r="E10" s="362">
        <v>247</v>
      </c>
      <c r="F10" s="362">
        <v>241</v>
      </c>
      <c r="G10" s="362">
        <v>104.2</v>
      </c>
    </row>
    <row r="11" spans="1:7" ht="15" x14ac:dyDescent="0.25">
      <c r="A11" s="148" t="s">
        <v>674</v>
      </c>
      <c r="B11" s="149" t="s">
        <v>24</v>
      </c>
      <c r="C11" s="362">
        <v>1343.7</v>
      </c>
      <c r="D11" s="362">
        <v>1284.5999999999999</v>
      </c>
      <c r="E11" s="362">
        <v>1136</v>
      </c>
      <c r="F11" s="362">
        <v>444.5</v>
      </c>
      <c r="G11" s="362">
        <v>249.8</v>
      </c>
    </row>
    <row r="12" spans="1:7" ht="15" x14ac:dyDescent="0.25">
      <c r="A12" s="148" t="s">
        <v>675</v>
      </c>
      <c r="B12" s="149" t="s">
        <v>24</v>
      </c>
      <c r="C12" s="362">
        <v>15.1</v>
      </c>
      <c r="D12" s="362">
        <v>13.5</v>
      </c>
      <c r="E12" s="362">
        <v>12.5</v>
      </c>
      <c r="F12" s="362">
        <v>14.1</v>
      </c>
      <c r="G12" s="362">
        <v>14.6</v>
      </c>
    </row>
    <row r="13" spans="1:7" ht="15" x14ac:dyDescent="0.25">
      <c r="A13" s="148" t="s">
        <v>870</v>
      </c>
      <c r="B13" s="149" t="s">
        <v>669</v>
      </c>
      <c r="C13" s="363"/>
      <c r="D13" s="364"/>
      <c r="E13" s="362"/>
      <c r="F13" s="362">
        <v>95.9</v>
      </c>
      <c r="G13" s="362">
        <v>48.33</v>
      </c>
    </row>
    <row r="14" spans="1:7" ht="15" x14ac:dyDescent="0.25">
      <c r="A14" s="148"/>
      <c r="B14" s="149"/>
      <c r="C14" s="365"/>
      <c r="D14" s="118"/>
      <c r="E14" s="364"/>
      <c r="F14" s="362"/>
      <c r="G14" s="362"/>
    </row>
    <row r="15" spans="1:7" ht="13.5" customHeight="1" x14ac:dyDescent="0.25">
      <c r="A15" s="148"/>
      <c r="B15" s="149"/>
      <c r="C15" s="365"/>
      <c r="D15" s="118"/>
      <c r="E15" s="364"/>
      <c r="F15" s="362"/>
      <c r="G15" s="362"/>
    </row>
    <row r="16" spans="1:7" x14ac:dyDescent="0.2">
      <c r="A16" s="148"/>
      <c r="B16" s="149"/>
      <c r="C16" s="365"/>
      <c r="D16" s="118"/>
      <c r="E16" s="366"/>
      <c r="F16" s="366"/>
      <c r="G16" s="366"/>
    </row>
    <row r="17" spans="1:7" x14ac:dyDescent="0.2">
      <c r="A17" s="148"/>
      <c r="B17" s="149"/>
      <c r="C17" s="365"/>
      <c r="D17" s="118"/>
      <c r="E17" s="118"/>
      <c r="F17" s="118"/>
      <c r="G17" s="118"/>
    </row>
    <row r="18" spans="1:7" x14ac:dyDescent="0.2">
      <c r="A18" s="151"/>
      <c r="B18" s="149"/>
      <c r="C18" s="365"/>
      <c r="D18" s="118"/>
      <c r="E18" s="118"/>
      <c r="F18" s="118"/>
      <c r="G18" s="118"/>
    </row>
  </sheetData>
  <mergeCells count="5">
    <mergeCell ref="A1:G1"/>
    <mergeCell ref="A2:G2"/>
    <mergeCell ref="A3:A4"/>
    <mergeCell ref="B3:B4"/>
    <mergeCell ref="C3:G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75</vt:i4>
      </vt:variant>
    </vt:vector>
  </HeadingPairs>
  <TitlesOfParts>
    <vt:vector size="110" baseType="lpstr">
      <vt:lpstr>Титульный лист</vt:lpstr>
      <vt:lpstr>Содержание</vt:lpstr>
      <vt:lpstr>Общие сведения</vt:lpstr>
      <vt:lpstr>форма 1</vt:lpstr>
      <vt:lpstr>форма 2</vt:lpstr>
      <vt:lpstr>форма 3</vt:lpstr>
      <vt:lpstr>форма 4</vt:lpstr>
      <vt:lpstr>форма 4-а </vt:lpstr>
      <vt:lpstr>форма 4-б</vt:lpstr>
      <vt:lpstr>форма 5</vt:lpstr>
      <vt:lpstr>форма 6 </vt:lpstr>
      <vt:lpstr>форма 6-а </vt:lpstr>
      <vt:lpstr>форма 6-б </vt:lpstr>
      <vt:lpstr>форма 6-в  </vt:lpstr>
      <vt:lpstr>форма 7 </vt:lpstr>
      <vt:lpstr>форма 8 </vt:lpstr>
      <vt:lpstr>форма 9</vt:lpstr>
      <vt:lpstr>форма 10 </vt:lpstr>
      <vt:lpstr>Форма11</vt:lpstr>
      <vt:lpstr>форма 12 здравоохранение</vt:lpstr>
      <vt:lpstr>форма 12 образование</vt:lpstr>
      <vt:lpstr>форма 12 культура</vt:lpstr>
      <vt:lpstr>форма 13</vt:lpstr>
      <vt:lpstr>форма 14</vt:lpstr>
      <vt:lpstr>форма 15</vt:lpstr>
      <vt:lpstr>форма 16</vt:lpstr>
      <vt:lpstr>форма 17</vt:lpstr>
      <vt:lpstr>форма 18</vt:lpstr>
      <vt:lpstr>форма 19 </vt:lpstr>
      <vt:lpstr>форма 20 </vt:lpstr>
      <vt:lpstr>форма 21</vt:lpstr>
      <vt:lpstr>форма 22</vt:lpstr>
      <vt:lpstr>форма 23</vt:lpstr>
      <vt:lpstr>форма 24</vt:lpstr>
      <vt:lpstr>форма 25</vt:lpstr>
      <vt:lpstr>'форма 22'!_ftn1</vt:lpstr>
      <vt:lpstr>'форма 22'!_ftnref1</vt:lpstr>
      <vt:lpstr>'форма 1'!_Toc168910809</vt:lpstr>
      <vt:lpstr>'форма 2'!_Toc168910811</vt:lpstr>
      <vt:lpstr>'форма 2'!_Toc168910812</vt:lpstr>
      <vt:lpstr>'форма 3'!_Toc168910814</vt:lpstr>
      <vt:lpstr>'форма 4-а '!_Toc168910816</vt:lpstr>
      <vt:lpstr>'форма 8 '!_Toc168910816</vt:lpstr>
      <vt:lpstr>'форма 5'!_Toc168910817</vt:lpstr>
      <vt:lpstr>'форма 5'!_Toc168910818</vt:lpstr>
      <vt:lpstr>'форма 5'!_Toc168910819</vt:lpstr>
      <vt:lpstr>'форма 5'!_Toc168910820</vt:lpstr>
      <vt:lpstr>'форма 5'!_Toc168910821</vt:lpstr>
      <vt:lpstr>'форма 5'!_Toc168910822</vt:lpstr>
      <vt:lpstr>'форма 7 '!_Toc168910825</vt:lpstr>
      <vt:lpstr>'форма 10 '!_Toc168910828</vt:lpstr>
      <vt:lpstr>'форма 10 '!_Toc168910829</vt:lpstr>
      <vt:lpstr>Форма11!_Toc168910831</vt:lpstr>
      <vt:lpstr>'форма 12 здравоохранение'!_Toc168910833</vt:lpstr>
      <vt:lpstr>'форма 12 культура'!_Toc168910833</vt:lpstr>
      <vt:lpstr>'форма 13'!_Toc168910834</vt:lpstr>
      <vt:lpstr>'форма 14'!_Toc168910835</vt:lpstr>
      <vt:lpstr>'форма 16'!_Toc168910836</vt:lpstr>
      <vt:lpstr>'форма 17'!_Toc168910837</vt:lpstr>
      <vt:lpstr>'форма 18'!_Toc168910838</vt:lpstr>
      <vt:lpstr>'форма 19 '!_Toc168910839</vt:lpstr>
      <vt:lpstr>'форма 22'!_Toc168910841</vt:lpstr>
      <vt:lpstr>'форма 23'!_Toc168910842</vt:lpstr>
      <vt:lpstr>'форма 24'!_Toc168910843</vt:lpstr>
      <vt:lpstr>'форма 25'!_Toc168910843</vt:lpstr>
      <vt:lpstr>'форма 24'!_Toc168910844</vt:lpstr>
      <vt:lpstr>'форма 25'!_Toc168910844</vt:lpstr>
      <vt:lpstr>'форма 1'!Заголовки_для_печати</vt:lpstr>
      <vt:lpstr>'форма 10 '!Заголовки_для_печати</vt:lpstr>
      <vt:lpstr>'форма 12 здравоохранение'!Заголовки_для_печати</vt:lpstr>
      <vt:lpstr>'форма 12 культура'!Заголовки_для_печати</vt:lpstr>
      <vt:lpstr>'форма 13'!Заголовки_для_печати</vt:lpstr>
      <vt:lpstr>'форма 14'!Заголовки_для_печати</vt:lpstr>
      <vt:lpstr>'форма 15'!Заголовки_для_печати</vt:lpstr>
      <vt:lpstr>'форма 16'!Заголовки_для_печати</vt:lpstr>
      <vt:lpstr>'форма 17'!Заголовки_для_печати</vt:lpstr>
      <vt:lpstr>'форма 18'!Заголовки_для_печати</vt:lpstr>
      <vt:lpstr>'форма 19 '!Заголовки_для_печати</vt:lpstr>
      <vt:lpstr>'форма 21'!Заголовки_для_печати</vt:lpstr>
      <vt:lpstr>'форма 22'!Заголовки_для_печати</vt:lpstr>
      <vt:lpstr>'форма 23'!Заголовки_для_печати</vt:lpstr>
      <vt:lpstr>'форма 24'!Заголовки_для_печати</vt:lpstr>
      <vt:lpstr>'форма 25'!Заголовки_для_печати</vt:lpstr>
      <vt:lpstr>'форма 3'!Заголовки_для_печати</vt:lpstr>
      <vt:lpstr>'форма 4-б'!Заголовки_для_печати</vt:lpstr>
      <vt:lpstr>'форма 5'!Заголовки_для_печати</vt:lpstr>
      <vt:lpstr>'форма 6 '!Заголовки_для_печати</vt:lpstr>
      <vt:lpstr>'форма 7 '!Заголовки_для_печати</vt:lpstr>
      <vt:lpstr>'форма 8 '!Заголовки_для_печати</vt:lpstr>
      <vt:lpstr>'форма 9'!Заголовки_для_печати</vt:lpstr>
      <vt:lpstr>Форма11!Заголовки_для_печати</vt:lpstr>
      <vt:lpstr>'Общие сведения'!Область_печати</vt:lpstr>
      <vt:lpstr>Содержание!Область_печати</vt:lpstr>
      <vt:lpstr>'Титульный лист'!Область_печати</vt:lpstr>
      <vt:lpstr>'форма 1'!Область_печати</vt:lpstr>
      <vt:lpstr>'форма 12 здравоохранение'!Область_печати</vt:lpstr>
      <vt:lpstr>'форма 12 культура'!Область_печати</vt:lpstr>
      <vt:lpstr>'форма 14'!Область_печати</vt:lpstr>
      <vt:lpstr>'форма 16'!Область_печати</vt:lpstr>
      <vt:lpstr>'форма 17'!Область_печати</vt:lpstr>
      <vt:lpstr>'форма 23'!Область_печати</vt:lpstr>
      <vt:lpstr>'форма 25'!Область_печати</vt:lpstr>
      <vt:lpstr>'форма 3'!Область_печати</vt:lpstr>
      <vt:lpstr>'форма 4-а '!Область_печати</vt:lpstr>
      <vt:lpstr>'форма 6 '!Область_печати</vt:lpstr>
      <vt:lpstr>'форма 6-а '!Область_печати</vt:lpstr>
      <vt:lpstr>'форма 6-б '!Область_печати</vt:lpstr>
      <vt:lpstr>'форма 6-в  '!Область_печати</vt:lpstr>
      <vt:lpstr>'форма 7 '!Область_печати</vt:lpstr>
      <vt:lpstr>'форма 8 '!Область_печати</vt:lpstr>
    </vt:vector>
  </TitlesOfParts>
  <Company>Минэкономразвития Сам.обл.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LAICHENKOVA</dc:creator>
  <cp:lastModifiedBy>Пользователь Windows</cp:lastModifiedBy>
  <cp:lastPrinted>2021-12-10T07:44:16Z</cp:lastPrinted>
  <dcterms:created xsi:type="dcterms:W3CDTF">2008-02-26T09:48:17Z</dcterms:created>
  <dcterms:modified xsi:type="dcterms:W3CDTF">2021-12-23T07:45:17Z</dcterms:modified>
</cp:coreProperties>
</file>